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comments+xml" PartName="/xl/comments2.xml"/>
  <Override ContentType="application/vnd.openxmlformats-officedocument.spreadsheetml.comments+xml" PartName="/xl/comments3.xml"/>
  <Override ContentType="application/vnd.openxmlformats-officedocument.spreadsheetml.comments+xml" PartName="/xl/comments4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spreadsheetml.externalLink+xml" PartName="/xl/externalLinks/externalLink1.xml"/>
  <Override ContentType="application/vnd.openxmlformats-officedocument.spreadsheetml.externalLink+xml" PartName="/xl/externalLinks/externalLink2.xml"/>
  <Override ContentType="application/vnd.ms-excel.person+xml" PartName="/xl/persons/person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>
    <mc:Choice Requires="x15">
      <x15ac:absPath xmlns:x15ac="http://schemas.microsoft.com/office/spreadsheetml/2010/11/ac" url="C:\Users\dbsrn\IdeaProjects\mscredit-incheon\src\main\resources\excel\"/>
    </mc:Choice>
  </mc:AlternateContent>
  <xr:revisionPtr revIDLastSave="0" documentId="13_ncr:1_{DCB704AB-288D-4FA7-8FA9-2CBF2A43C763}" xr6:coauthVersionLast="47" xr6:coauthVersionMax="47" xr10:uidLastSave="{00000000-0000-0000-0000-000000000000}"/>
  <bookViews>
    <workbookView xWindow="32811" yWindow="-103" windowWidth="33120" windowHeight="18000" xr2:uid="{00000000-000D-0000-FFFF-FFFF00000000}"/>
  </bookViews>
  <sheets>
    <sheet name="2026학년도 3개학년" sheetId="7" r:id="rId1"/>
    <sheet name="2026학년도 입학생" sheetId="6" r:id="rId2"/>
    <sheet name="2025학년도 입학생" sheetId="8" r:id="rId3"/>
    <sheet name="2024학년도 입학생" sheetId="5" r:id="rId4"/>
  </sheets>
  <externalReferences>
    <externalReference r:id="rId5"/>
    <externalReference r:id="rId6"/>
  </externalReferences>
  <definedNames>
    <definedName name="_xlnm.Database" localSheetId="1">#REF!</definedName>
    <definedName name="_xlnm.Database" localSheetId="2">#REF!</definedName>
    <definedName name="_xlnm.Database" localSheetId="0">#REF!</definedName>
    <definedName name="_xlnm.Database" localSheetId="3">#REF!</definedName>
    <definedName name="_xlnm.Database">#REF!</definedName>
    <definedName name="_xlnm.Print_Area" localSheetId="1">'2026학년도 입학생'!$A$1:$AB$38</definedName>
    <definedName name="_xlnm.Print_Area" localSheetId="2">'2025학년도 입학생'!$A$1:$AB$38</definedName>
    <definedName name="_xlnm.Print_Area" localSheetId="0">'2026학년도 3개학년'!$A$1:$N$40</definedName>
    <definedName name="_xlnm.Print_Area" localSheetId="3">'2024학년도 입학생'!$A$1:$AB$38</definedName>
    <definedName name="QKS" localSheetId="0">'[1]학년도 (2020)'!$T$30:$T$31</definedName>
    <definedName name="QKS">'[2]학년도 (2020)'!$T$30:$T$31</definedName>
    <definedName name="계열구분" localSheetId="1">#REF!</definedName>
    <definedName name="계열구분" localSheetId="2">#REF!</definedName>
    <definedName name="계열구분" localSheetId="0">#REF!</definedName>
    <definedName name="계열구분" localSheetId="3">#REF!</definedName>
    <definedName name="계열구분">#REF!</definedName>
    <definedName name="과학" localSheetId="1">#REF!</definedName>
    <definedName name="과학" localSheetId="2">#REF!</definedName>
    <definedName name="과학" localSheetId="0">#REF!</definedName>
    <definedName name="과학" localSheetId="3">#REF!</definedName>
    <definedName name="과학">#REF!</definedName>
    <definedName name="국어" localSheetId="1">#REF!</definedName>
    <definedName name="국어" localSheetId="2">#REF!</definedName>
    <definedName name="국어" localSheetId="0">#REF!</definedName>
    <definedName name="국어" localSheetId="3">#REF!</definedName>
    <definedName name="국어">#REF!</definedName>
    <definedName name="사회" localSheetId="1">#REF!</definedName>
    <definedName name="사회" localSheetId="2">#REF!</definedName>
    <definedName name="사회" localSheetId="0">#REF!</definedName>
    <definedName name="사회" localSheetId="3">#REF!</definedName>
    <definedName name="사회">#REF!</definedName>
    <definedName name="생활교양" localSheetId="1">#REF!</definedName>
    <definedName name="생활교양" localSheetId="2">#REF!</definedName>
    <definedName name="생활교양" localSheetId="0">#REF!</definedName>
    <definedName name="생활교양" localSheetId="3">#REF!</definedName>
    <definedName name="생활교양">#REF!</definedName>
    <definedName name="수학" localSheetId="1">#REF!</definedName>
    <definedName name="수학" localSheetId="2">#REF!</definedName>
    <definedName name="수학" localSheetId="0">#REF!</definedName>
    <definedName name="수학" localSheetId="3">#REF!</definedName>
    <definedName name="수학">#REF!</definedName>
    <definedName name="영어" localSheetId="1">#REF!</definedName>
    <definedName name="영어" localSheetId="2">#REF!</definedName>
    <definedName name="영어" localSheetId="0">#REF!</definedName>
    <definedName name="영어" localSheetId="3">#REF!</definedName>
    <definedName name="영어">#REF!</definedName>
    <definedName name="예술" localSheetId="1">#REF!</definedName>
    <definedName name="예술" localSheetId="2">#REF!</definedName>
    <definedName name="예술" localSheetId="0">#REF!</definedName>
    <definedName name="예술" localSheetId="3">#REF!</definedName>
    <definedName name="예술">#REF!</definedName>
    <definedName name="체육" localSheetId="1">#REF!</definedName>
    <definedName name="체육" localSheetId="2">#REF!</definedName>
    <definedName name="체육" localSheetId="0">#REF!</definedName>
    <definedName name="체육" localSheetId="3">#REF!</definedName>
    <definedName name="체육">#REF!</definedName>
    <definedName name="학기" localSheetId="1">#REF!</definedName>
    <definedName name="학기" localSheetId="2">#REF!</definedName>
    <definedName name="학기" localSheetId="0">#REF!</definedName>
    <definedName name="학기" localSheetId="3">#REF!</definedName>
    <definedName name="학기">#REF!</definedName>
  </definedNames>
  <calcPr calcId="191029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강윤구</author>
  </authors>
  <commentList/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sharedStrings.xml><?xml version="1.0" encoding="utf-8"?>
<sst xmlns="http://schemas.openxmlformats.org/spreadsheetml/2006/main" count="2753" uniqueCount="1706">
  <si>
    <t>2학기</t>
  </si>
  <si>
    <t>역사</t>
  </si>
  <si>
    <t>도덕</t>
  </si>
  <si>
    <t>사회</t>
  </si>
  <si>
    <t>수학</t>
  </si>
  <si>
    <t>과학</t>
  </si>
  <si>
    <t>체육</t>
  </si>
  <si>
    <t>음악</t>
  </si>
  <si>
    <t>미술</t>
  </si>
  <si>
    <t>영어</t>
  </si>
  <si>
    <t>선택</t>
  </si>
  <si>
    <t>국어</t>
    <phoneticPr fontId="1" type="noConversion"/>
  </si>
  <si>
    <t>사회</t>
    <phoneticPr fontId="1" type="noConversion"/>
  </si>
  <si>
    <t>역사</t>
    <phoneticPr fontId="1" type="noConversion"/>
  </si>
  <si>
    <t>도덕</t>
    <phoneticPr fontId="1" type="noConversion"/>
  </si>
  <si>
    <t>과학</t>
    <phoneticPr fontId="1" type="noConversion"/>
  </si>
  <si>
    <t>정보</t>
    <phoneticPr fontId="1" type="noConversion"/>
  </si>
  <si>
    <t>체육</t>
    <phoneticPr fontId="1" type="noConversion"/>
  </si>
  <si>
    <t>음악</t>
    <phoneticPr fontId="1" type="noConversion"/>
  </si>
  <si>
    <t>미술</t>
    <phoneticPr fontId="1" type="noConversion"/>
  </si>
  <si>
    <t>영어</t>
    <phoneticPr fontId="1" type="noConversion"/>
  </si>
  <si>
    <t>1학기</t>
    <phoneticPr fontId="1" type="noConversion"/>
  </si>
  <si>
    <t>2학기</t>
    <phoneticPr fontId="1" type="noConversion"/>
  </si>
  <si>
    <t>조정</t>
    <phoneticPr fontId="1" type="noConversion"/>
  </si>
  <si>
    <t>진로활동</t>
    <phoneticPr fontId="1" type="noConversion"/>
  </si>
  <si>
    <t>${schoolName}</t>
    <phoneticPr fontId="1" type="noConversion"/>
  </si>
  <si>
    <t>${curriculum.getCurriculumByGrade(1).autonomousActivity.semesterUnit.g1s1Unit}</t>
    <phoneticPr fontId="1" type="noConversion"/>
  </si>
  <si>
    <t>${curriculum.getCurriculumByGrade(1).autonomousActivity.semesterUnit.g1s2Unit}</t>
    <phoneticPr fontId="1" type="noConversion"/>
  </si>
  <si>
    <t>${curriculum.getCurriculumByGrade(1).clubActivity.semesterUnit.g1s1Unit}</t>
    <phoneticPr fontId="1" type="noConversion"/>
  </si>
  <si>
    <t>${curriculum.getCurriculumByGrade(1).clubActivity.semesterUnit.g1s2Unit}</t>
    <phoneticPr fontId="1" type="noConversion"/>
  </si>
  <si>
    <t>${curriculum.getCurriculumByGrade(2).clubActivity.semesterUnit.g2s1Unit}</t>
    <phoneticPr fontId="1" type="noConversion"/>
  </si>
  <si>
    <t>${curriculum.getCurriculumByGrade(2).clubActivity.semesterUnit.g2s2Unit}</t>
    <phoneticPr fontId="1" type="noConversion"/>
  </si>
  <si>
    <t>${curriculum.getCurriculumByGrade(3).clubActivity.semesterUnit.g3s1Unit}</t>
    <phoneticPr fontId="1" type="noConversion"/>
  </si>
  <si>
    <t>${curriculum.getCurriculumByGrade(3).clubActivity.semesterUnit.g3s2Unit}</t>
    <phoneticPr fontId="1" type="noConversion"/>
  </si>
  <si>
    <t>${curriculum.getCurriculumByGrade(1).creative.semesterUnit.g1s1Unit}</t>
    <phoneticPr fontId="1" type="noConversion"/>
  </si>
  <si>
    <t>${curriculum.getCurriculumByGrade(1).creative.semesterUnit.g1s2Unit}</t>
    <phoneticPr fontId="1" type="noConversion"/>
  </si>
  <si>
    <t>${curriculum.getCurriculumByGrade(2).creative.semesterUnit.g2s1Unit}</t>
    <phoneticPr fontId="1" type="noConversion"/>
  </si>
  <si>
    <t>${curriculum.getCurriculumByGrade(3).creative.semesterUnit.g3s1Unit}</t>
    <phoneticPr fontId="1" type="noConversion"/>
  </si>
  <si>
    <t>${curriculum.getCurriculumByGrade(3).creative.semesterUnit.g3s2Unit}</t>
    <phoneticPr fontId="1" type="noConversion"/>
  </si>
  <si>
    <t>${curriculum.getCurriculumByGrade(1).careerActivity.semesterUnit.g1s1Unit}</t>
    <phoneticPr fontId="1" type="noConversion"/>
  </si>
  <si>
    <t>${curriculum.getCurriculumByGrade(1).careerActivity.semesterUnit.g1s2Unit}</t>
    <phoneticPr fontId="1" type="noConversion"/>
  </si>
  <si>
    <t>${curriculum.getCurriculumByGrade(2).careerActivity.semesterUnit.g2s1Unit}</t>
    <phoneticPr fontId="1" type="noConversion"/>
  </si>
  <si>
    <t>${curriculum.getCurriculumByGrade(2).careerActivity.semesterUnit.g2s2Unit}</t>
    <phoneticPr fontId="1" type="noConversion"/>
  </si>
  <si>
    <t>${curriculum.getCurriculumByGrade(3).careerActivity.semesterUnit.g3s1Unit}</t>
    <phoneticPr fontId="1" type="noConversion"/>
  </si>
  <si>
    <t>${curriculum.getCurriculumByGrade(3).careerActivity.semesterUnit.g3s2Unit}</t>
    <phoneticPr fontId="1" type="noConversion"/>
  </si>
  <si>
    <t>${curriculum.getSelectSubjectNameByIndex(0)}</t>
    <phoneticPr fontId="1" type="noConversion"/>
  </si>
  <si>
    <t>${curriculum.getSelectSubjectNameByIndex(1)}</t>
    <phoneticPr fontId="1" type="noConversion"/>
  </si>
  <si>
    <t>${curriculum.getSelectSubjectNameByIndex(2)}</t>
    <phoneticPr fontId="1" type="noConversion"/>
  </si>
  <si>
    <t>${curriculum.getSelectSubjectNameByIndex(3)}</t>
    <phoneticPr fontId="1" type="noConversion"/>
  </si>
  <si>
    <t>${curriculum.getSelectSubjectNameByIndex(4)}</t>
    <phoneticPr fontId="1" type="noConversion"/>
  </si>
  <si>
    <t>${curriculum.getSelectSubjectNameByIndex(5)}</t>
    <phoneticPr fontId="1" type="noConversion"/>
  </si>
  <si>
    <t>${curriculum.getSelectSubjectNameByIndex(6)}</t>
    <phoneticPr fontId="1" type="noConversion"/>
  </si>
  <si>
    <t>${curriculum.getSelectSubjectByIndex(0).semesterUnit.g1s1Unit}</t>
    <phoneticPr fontId="1" type="noConversion"/>
  </si>
  <si>
    <t>${curriculum.getSelectSubjectByIndex(0).semesterUnit.g1s2Unit}</t>
    <phoneticPr fontId="1" type="noConversion"/>
  </si>
  <si>
    <t>${curriculum.getSelectSubjectByIndex(1).semesterUnit.g1s1Unit}</t>
    <phoneticPr fontId="1" type="noConversion"/>
  </si>
  <si>
    <t>${curriculum.getSelectSubjectByIndex(2).semesterUnit.g1s1Unit}</t>
    <phoneticPr fontId="1" type="noConversion"/>
  </si>
  <si>
    <t>${curriculum.getSelectSubjectByIndex(3).semesterUnit.g2s2Unit}</t>
    <phoneticPr fontId="1" type="noConversion"/>
  </si>
  <si>
    <t>${curriculum.getSelectSubjectByIndex(3).semesterUnit.g1s1Unit}</t>
    <phoneticPr fontId="1" type="noConversion"/>
  </si>
  <si>
    <t>${curriculum.getSelectSubjectByIndex(4).semesterUnit.g1s1Unit}</t>
    <phoneticPr fontId="1" type="noConversion"/>
  </si>
  <si>
    <t>${curriculum.getSelectSubjectByIndex(5).semesterUnit.g3s2Unit}</t>
    <phoneticPr fontId="1" type="noConversion"/>
  </si>
  <si>
    <t>${curriculum.getSelectSubjectByIndex(5).semesterUnit.g3s1Unit}</t>
    <phoneticPr fontId="1" type="noConversion"/>
  </si>
  <si>
    <t>${curriculum.getSelectSubjectByIndex(5).semesterUnit.g2s2Unit}</t>
    <phoneticPr fontId="1" type="noConversion"/>
  </si>
  <si>
    <t>${curriculum.getSelectSubjectByIndex(5).semesterUnit.g2s1Unit}</t>
    <phoneticPr fontId="1" type="noConversion"/>
  </si>
  <si>
    <t>${curriculum.getSelectSubjectByIndex(5).semesterUnit.g1s2Unit}</t>
    <phoneticPr fontId="1" type="noConversion"/>
  </si>
  <si>
    <t>${curriculum.getSelectSubjectByIndex(5).semesterUnit.g1s1Unit}</t>
    <phoneticPr fontId="1" type="noConversion"/>
  </si>
  <si>
    <t>${curriculum.getSelectSubjectByIndex(6).semesterUnit.g1s1Unit}</t>
    <phoneticPr fontId="1" type="noConversion"/>
  </si>
  <si>
    <t>${curriculum.getSchoolSelfSubjectNameByIndex(0)}</t>
    <phoneticPr fontId="1" type="noConversion"/>
  </si>
  <si>
    <t>${curriculum.getSchoolSelfSubjectParentByIndex(0)}</t>
    <phoneticPr fontId="1" type="noConversion"/>
  </si>
  <si>
    <t>${curriculum.getSchoolSelfSubjectNameByIndex(1)}</t>
    <phoneticPr fontId="1" type="noConversion"/>
  </si>
  <si>
    <t>${curriculum.getSchoolSelfSubjectParentByIndex(1)}</t>
    <phoneticPr fontId="1" type="noConversion"/>
  </si>
  <si>
    <t>${curriculum.getSchoolSelfSubjectNameByIndex(2)}</t>
    <phoneticPr fontId="1" type="noConversion"/>
  </si>
  <si>
    <t>${curriculum.getSchoolSelfSubjectParentByIndex(2)}</t>
    <phoneticPr fontId="1" type="noConversion"/>
  </si>
  <si>
    <t>승영중학교</t>
    <phoneticPr fontId="1" type="noConversion"/>
  </si>
  <si>
    <t>강더02</t>
  </si>
  <si>
    <t>동광중학교</t>
  </si>
  <si>
    <t>강더01</t>
  </si>
  <si>
    <t>서도중학교</t>
  </si>
  <si>
    <t>강다07</t>
  </si>
  <si>
    <t>교동중학교</t>
  </si>
  <si>
    <t>강다06</t>
  </si>
  <si>
    <t>심도중학교</t>
  </si>
  <si>
    <t>강다05</t>
  </si>
  <si>
    <t>강서중학교</t>
  </si>
  <si>
    <t>강다04</t>
  </si>
  <si>
    <t>강남중학교</t>
  </si>
  <si>
    <t>강다03</t>
  </si>
  <si>
    <t>강화여자중학교</t>
  </si>
  <si>
    <t>강다02</t>
  </si>
  <si>
    <t>강화중학교</t>
  </si>
  <si>
    <t>강다01</t>
  </si>
  <si>
    <t>인천루원중학교</t>
    <phoneticPr fontId="1" type="noConversion"/>
  </si>
  <si>
    <t>서다42</t>
  </si>
  <si>
    <t>인천아라중학교</t>
    <phoneticPr fontId="1" type="noConversion"/>
  </si>
  <si>
    <t>서다41</t>
  </si>
  <si>
    <t>인천이음중학교</t>
    <phoneticPr fontId="1" type="noConversion"/>
  </si>
  <si>
    <t>서다40</t>
  </si>
  <si>
    <t>인천청호중학교</t>
  </si>
  <si>
    <t>서다39</t>
  </si>
  <si>
    <t>인천경연중학교</t>
  </si>
  <si>
    <t>서다38</t>
  </si>
  <si>
    <t>인천청람중학교</t>
  </si>
  <si>
    <t>서다37</t>
  </si>
  <si>
    <t>인천해원중학교</t>
  </si>
  <si>
    <t>서다36</t>
  </si>
  <si>
    <t>인천초은중학교</t>
  </si>
  <si>
    <t>서다35</t>
  </si>
  <si>
    <t>인천청라중학교</t>
  </si>
  <si>
    <t>서다34</t>
  </si>
  <si>
    <t>인천계수중학교</t>
  </si>
  <si>
    <t>서다33</t>
  </si>
  <si>
    <t>인천석남중학교</t>
  </si>
  <si>
    <t>서다32</t>
  </si>
  <si>
    <t>인천가현중학교</t>
  </si>
  <si>
    <t>서다31</t>
  </si>
  <si>
    <t>인천양촌중학교　</t>
  </si>
  <si>
    <t>서다30</t>
  </si>
  <si>
    <t>인천동양중학교　</t>
  </si>
  <si>
    <t>서다29</t>
  </si>
  <si>
    <t>인천당하중학교</t>
  </si>
  <si>
    <t>서다28</t>
  </si>
  <si>
    <t>원당중학교</t>
  </si>
  <si>
    <t>서다27</t>
  </si>
  <si>
    <t>마전중학교</t>
  </si>
  <si>
    <t>서다26</t>
  </si>
  <si>
    <t>인천예일중학교</t>
  </si>
  <si>
    <t>서다25</t>
  </si>
  <si>
    <t>작전중학교　</t>
  </si>
  <si>
    <t>서다24</t>
  </si>
  <si>
    <t>간재울중학교</t>
  </si>
  <si>
    <t>서다23</t>
  </si>
  <si>
    <t>명현중학교</t>
  </si>
  <si>
    <t>서다22</t>
  </si>
  <si>
    <t>불로중학교　</t>
  </si>
  <si>
    <t>서다21</t>
  </si>
  <si>
    <t>검암중학교</t>
  </si>
  <si>
    <t>서다20</t>
  </si>
  <si>
    <t>서운중학교　</t>
  </si>
  <si>
    <t>서다19</t>
  </si>
  <si>
    <t>백석중학교</t>
  </si>
  <si>
    <t>서다18</t>
  </si>
  <si>
    <t>북인천중학교</t>
  </si>
  <si>
    <t>서다17</t>
  </si>
  <si>
    <t>서곶중학교　</t>
  </si>
  <si>
    <t>서다16</t>
  </si>
  <si>
    <t>임학중학교　</t>
  </si>
  <si>
    <t>서다15</t>
  </si>
  <si>
    <t>검단중학교</t>
  </si>
  <si>
    <t>서다14</t>
  </si>
  <si>
    <t>계산여자중학교</t>
  </si>
  <si>
    <t>서다13</t>
  </si>
  <si>
    <t>인천안남중학교　</t>
  </si>
  <si>
    <t>서다12</t>
  </si>
  <si>
    <t>신현여자중학교</t>
  </si>
  <si>
    <t>서다11</t>
  </si>
  <si>
    <t>계산중학교</t>
  </si>
  <si>
    <t>서다10</t>
  </si>
  <si>
    <t>신현중학교</t>
  </si>
  <si>
    <t>서다09</t>
  </si>
  <si>
    <t>계양중학교</t>
  </si>
  <si>
    <t>서다08</t>
  </si>
  <si>
    <t>가정여자중학교</t>
  </si>
  <si>
    <t>서다07</t>
  </si>
  <si>
    <t>인천가좌여자중학교　</t>
  </si>
  <si>
    <t>서다06</t>
  </si>
  <si>
    <t>동인천여자중학교</t>
  </si>
  <si>
    <t>서다05</t>
  </si>
  <si>
    <t>북인천여자중학교</t>
  </si>
  <si>
    <t>서다04</t>
  </si>
  <si>
    <t>가좌중학교</t>
  </si>
  <si>
    <t>서다03</t>
  </si>
  <si>
    <t>인천효성중학교</t>
  </si>
  <si>
    <t>서다02</t>
  </si>
  <si>
    <t>제물포중학교</t>
  </si>
  <si>
    <t>서다01</t>
  </si>
  <si>
    <t>박문중학교</t>
  </si>
  <si>
    <t>동더02</t>
  </si>
  <si>
    <t>숭덕여자중학교</t>
  </si>
  <si>
    <t>동더01</t>
  </si>
  <si>
    <t>인천현송중학교</t>
  </si>
  <si>
    <t>동다39</t>
  </si>
  <si>
    <t>인천미송중학교</t>
  </si>
  <si>
    <t>동다38</t>
  </si>
  <si>
    <t>인천예송중학교</t>
  </si>
  <si>
    <t>동다37</t>
  </si>
  <si>
    <t>인천신정중학교</t>
  </si>
  <si>
    <t>동다36</t>
  </si>
  <si>
    <t>인천사리울중학교</t>
  </si>
  <si>
    <t>동다35</t>
  </si>
  <si>
    <t>인천고잔중학교</t>
  </si>
  <si>
    <t>동다34</t>
  </si>
  <si>
    <t>인천해송중학교</t>
  </si>
  <si>
    <t>동다33</t>
  </si>
  <si>
    <t>인천서창중학교</t>
  </si>
  <si>
    <t>동다32</t>
  </si>
  <si>
    <t>인천정각중학교</t>
  </si>
  <si>
    <t>동다31</t>
  </si>
  <si>
    <t>인천동방중학교　</t>
  </si>
  <si>
    <t>동다30</t>
  </si>
  <si>
    <t>인천성리중학교</t>
  </si>
  <si>
    <t>동다29</t>
  </si>
  <si>
    <t>인천논현중학교　</t>
  </si>
  <si>
    <t>동다28</t>
  </si>
  <si>
    <t>신송중학교</t>
  </si>
  <si>
    <t>동다27</t>
  </si>
  <si>
    <t>능허대중학교</t>
  </si>
  <si>
    <t>동다26</t>
  </si>
  <si>
    <t>석정중학교</t>
  </si>
  <si>
    <t>동다25</t>
  </si>
  <si>
    <t>함박중학교</t>
  </si>
  <si>
    <t>동다24</t>
  </si>
  <si>
    <t>논곡중학교</t>
  </si>
  <si>
    <t>동다23</t>
  </si>
  <si>
    <t>인천중학교</t>
  </si>
  <si>
    <t>동다22</t>
  </si>
  <si>
    <t>연화중학교</t>
  </si>
  <si>
    <t>동다21</t>
  </si>
  <si>
    <t>옥련중학교</t>
  </si>
  <si>
    <t>동다20</t>
  </si>
  <si>
    <t>인천여자중학교</t>
  </si>
  <si>
    <t>동다19</t>
  </si>
  <si>
    <t>청량중학교</t>
  </si>
  <si>
    <t>동다18</t>
  </si>
  <si>
    <t>청학중학교</t>
  </si>
  <si>
    <t>동다17</t>
  </si>
  <si>
    <t>만성중학교</t>
  </si>
  <si>
    <t>동다16</t>
  </si>
  <si>
    <t>연성중학교</t>
  </si>
  <si>
    <t>동다15</t>
  </si>
  <si>
    <t>연수중학교</t>
  </si>
  <si>
    <t>동다14</t>
  </si>
  <si>
    <t>선학중학교</t>
  </si>
  <si>
    <t>동다13</t>
  </si>
  <si>
    <t>남동중학교</t>
  </si>
  <si>
    <t>동다12</t>
  </si>
  <si>
    <t>만월중학교</t>
  </si>
  <si>
    <t>동다11</t>
  </si>
  <si>
    <t>구월여자중학교</t>
  </si>
  <si>
    <t>동다10</t>
  </si>
  <si>
    <t>만수여자중학교</t>
  </si>
  <si>
    <t>동다09</t>
  </si>
  <si>
    <t>만수북중학교</t>
  </si>
  <si>
    <t>동다08</t>
  </si>
  <si>
    <t>간석여자중학교</t>
  </si>
  <si>
    <t>동다07</t>
  </si>
  <si>
    <t>상인천여자중학교</t>
  </si>
  <si>
    <t>동다06</t>
  </si>
  <si>
    <t>만수중학교</t>
  </si>
  <si>
    <t>동다05</t>
  </si>
  <si>
    <t>인송중학교　</t>
  </si>
  <si>
    <t>동다04</t>
  </si>
  <si>
    <t>구월중학교</t>
  </si>
  <si>
    <t>동다03</t>
  </si>
  <si>
    <t>상인천중학교</t>
  </si>
  <si>
    <t>동다02</t>
  </si>
  <si>
    <t>동인천중학교</t>
  </si>
  <si>
    <t>동다01</t>
  </si>
  <si>
    <t>인천상정중학교　</t>
  </si>
  <si>
    <t>북다21</t>
  </si>
  <si>
    <t>진산중학교</t>
  </si>
  <si>
    <t>북다20</t>
  </si>
  <si>
    <t>삼산중학교　</t>
  </si>
  <si>
    <t>북다19</t>
  </si>
  <si>
    <t>부원여자중학교</t>
  </si>
  <si>
    <t>북다18</t>
  </si>
  <si>
    <t>구산중학교</t>
  </si>
  <si>
    <t>북다17</t>
  </si>
  <si>
    <t>갈산중학교</t>
  </si>
  <si>
    <t>북다16</t>
  </si>
  <si>
    <t>부일중학교</t>
  </si>
  <si>
    <t>북다15</t>
  </si>
  <si>
    <t>부원중학교</t>
  </si>
  <si>
    <t>북다14</t>
  </si>
  <si>
    <t>산곡여자중학교</t>
  </si>
  <si>
    <t>북다13</t>
  </si>
  <si>
    <t>부흥중학교</t>
  </si>
  <si>
    <t>북다12</t>
  </si>
  <si>
    <t>산곡남중학교</t>
  </si>
  <si>
    <t>북다11</t>
  </si>
  <si>
    <t>부광중학교</t>
  </si>
  <si>
    <t>북다10</t>
  </si>
  <si>
    <t>동암중학교</t>
  </si>
  <si>
    <t>북다09</t>
  </si>
  <si>
    <t>청천중학교</t>
  </si>
  <si>
    <t>북다08</t>
  </si>
  <si>
    <t>부일여자중학교</t>
  </si>
  <si>
    <t>북다07</t>
  </si>
  <si>
    <t>부평서여자중학교</t>
  </si>
  <si>
    <t>북다06</t>
  </si>
  <si>
    <t>부평여자중학교　</t>
  </si>
  <si>
    <t>북다05</t>
  </si>
  <si>
    <t>산곡중학교</t>
  </si>
  <si>
    <t>북다04</t>
  </si>
  <si>
    <t>부평서중학교</t>
  </si>
  <si>
    <t>북다03</t>
  </si>
  <si>
    <t>부평동중학교　</t>
  </si>
  <si>
    <t>북다02</t>
  </si>
  <si>
    <t>부평중학교</t>
  </si>
  <si>
    <t>북다01</t>
  </si>
  <si>
    <t>동산중학교　</t>
  </si>
  <si>
    <t>남더06</t>
  </si>
  <si>
    <t>재능중학교</t>
  </si>
  <si>
    <t>남더05</t>
  </si>
  <si>
    <t>인성여자중학교</t>
  </si>
  <si>
    <t>남더04</t>
  </si>
  <si>
    <t>인하사대부속중학교</t>
  </si>
  <si>
    <t>남더03</t>
  </si>
  <si>
    <t>광성중학교</t>
  </si>
  <si>
    <t>남더02</t>
  </si>
  <si>
    <t>송도중학교</t>
  </si>
  <si>
    <t>남더01</t>
  </si>
  <si>
    <t>인천운서중학교</t>
    <phoneticPr fontId="1" type="noConversion"/>
  </si>
  <si>
    <t>남다25</t>
  </si>
  <si>
    <t>인천하늘중학교</t>
  </si>
  <si>
    <t>남다24</t>
  </si>
  <si>
    <t>인천중산중학교</t>
  </si>
  <si>
    <t>남다23</t>
  </si>
  <si>
    <t>인주중학교</t>
  </si>
  <si>
    <t>남다22</t>
  </si>
  <si>
    <t>인천공항중학교</t>
  </si>
  <si>
    <t>남다21</t>
  </si>
  <si>
    <t>덕적중학교</t>
  </si>
  <si>
    <t>남다20</t>
  </si>
  <si>
    <t>대청중학교</t>
  </si>
  <si>
    <t>남다19</t>
  </si>
  <si>
    <t>백령중학교</t>
  </si>
  <si>
    <t>남다18</t>
  </si>
  <si>
    <t>연평중학교</t>
  </si>
  <si>
    <t>남다17</t>
  </si>
  <si>
    <t>영흥중학교</t>
  </si>
  <si>
    <t>남다16</t>
  </si>
  <si>
    <t>화도진중학교</t>
  </si>
  <si>
    <t>남다15</t>
  </si>
  <si>
    <t>선화여자중학교</t>
  </si>
  <si>
    <t>남다14</t>
  </si>
  <si>
    <t>인화여자중학교</t>
  </si>
  <si>
    <t>남다13</t>
  </si>
  <si>
    <t>선인중학교</t>
  </si>
  <si>
    <t>남다12</t>
  </si>
  <si>
    <t>관교중학교</t>
  </si>
  <si>
    <t>남다11</t>
  </si>
  <si>
    <t>용유중학교</t>
  </si>
  <si>
    <t>남다10</t>
  </si>
  <si>
    <t>영종중학교</t>
  </si>
  <si>
    <t>남다09</t>
  </si>
  <si>
    <t>용현중학교</t>
  </si>
  <si>
    <t>남다08</t>
  </si>
  <si>
    <t>용현여자중학교</t>
  </si>
  <si>
    <t>남다07</t>
  </si>
  <si>
    <t>자유학년제만 운영</t>
  </si>
  <si>
    <t>관교여자중학교</t>
  </si>
  <si>
    <t>남다06</t>
  </si>
  <si>
    <t>자유학년제+연계학기 운영</t>
  </si>
  <si>
    <t>신흥여자중학교</t>
  </si>
  <si>
    <t>남다05</t>
  </si>
  <si>
    <t>제물포여자중학교</t>
  </si>
  <si>
    <t>남다04</t>
  </si>
  <si>
    <t>남인천여자중학교</t>
  </si>
  <si>
    <t>남다03</t>
  </si>
  <si>
    <t>2-1</t>
    <phoneticPr fontId="1" type="noConversion"/>
  </si>
  <si>
    <t>신흥중학교</t>
  </si>
  <si>
    <t>남다02</t>
  </si>
  <si>
    <t>1-2</t>
    <phoneticPr fontId="1" type="noConversion"/>
  </si>
  <si>
    <t>인천남중학교</t>
  </si>
  <si>
    <t>남다01</t>
  </si>
  <si>
    <t>1-1</t>
    <phoneticPr fontId="1" type="noConversion"/>
  </si>
  <si>
    <t>학교명</t>
  </si>
  <si>
    <t>학교기호</t>
  </si>
  <si>
    <t>학년제</t>
    <phoneticPr fontId="1" type="noConversion"/>
  </si>
  <si>
    <t>학기별 이수과목 수</t>
  </si>
  <si>
    <t>총 계</t>
    <phoneticPr fontId="1" type="noConversion"/>
  </si>
  <si>
    <t>소계</t>
    <phoneticPr fontId="1" type="noConversion"/>
  </si>
  <si>
    <t>교과
감축</t>
    <phoneticPr fontId="1" type="noConversion"/>
  </si>
  <si>
    <t>창체
순증</t>
    <phoneticPr fontId="1" type="noConversion"/>
  </si>
  <si>
    <t>창체
활용</t>
    <phoneticPr fontId="1" type="noConversion"/>
  </si>
  <si>
    <t>동아리활동</t>
  </si>
  <si>
    <t>동아리
활동</t>
    <phoneticPr fontId="1" type="noConversion"/>
  </si>
  <si>
    <t>봉사활동</t>
    <phoneticPr fontId="1" type="noConversion"/>
  </si>
  <si>
    <t>자율·자치활동</t>
    <phoneticPr fontId="1" type="noConversion"/>
  </si>
  <si>
    <t>창의적
체험
활동</t>
    <phoneticPr fontId="1" type="noConversion"/>
  </si>
  <si>
    <t>시간</t>
    <phoneticPr fontId="1" type="noConversion"/>
  </si>
  <si>
    <t>자율</t>
    <phoneticPr fontId="1" type="noConversion"/>
  </si>
  <si>
    <t>학교</t>
    <phoneticPr fontId="1" type="noConversion"/>
  </si>
  <si>
    <t>예술</t>
  </si>
  <si>
    <t>과학/</t>
    <phoneticPr fontId="1" type="noConversion"/>
  </si>
  <si>
    <t>(역사포함)/</t>
    <phoneticPr fontId="1" type="noConversion"/>
  </si>
  <si>
    <t>교과
(군)</t>
    <phoneticPr fontId="1" type="noConversion"/>
  </si>
  <si>
    <t>편성</t>
    <phoneticPr fontId="1" type="noConversion"/>
  </si>
  <si>
    <t>시수</t>
    <phoneticPr fontId="1" type="noConversion"/>
  </si>
  <si>
    <t>학급수</t>
    <phoneticPr fontId="1" type="noConversion"/>
  </si>
  <si>
    <t>3학년</t>
    <phoneticPr fontId="1" type="noConversion"/>
  </si>
  <si>
    <t>2학년</t>
    <phoneticPr fontId="1" type="noConversion"/>
  </si>
  <si>
    <t>1학년</t>
    <phoneticPr fontId="1" type="noConversion"/>
  </si>
  <si>
    <t>구  분</t>
    <phoneticPr fontId="1" type="noConversion"/>
  </si>
  <si>
    <t>학교명:</t>
    <phoneticPr fontId="1" type="noConversion"/>
  </si>
  <si>
    <t>학교번호:</t>
    <phoneticPr fontId="1" type="noConversion"/>
  </si>
  <si>
    <t>수학</t>
    <phoneticPr fontId="1" type="noConversion"/>
  </si>
  <si>
    <r>
      <t>기술</t>
    </r>
    <r>
      <rPr>
        <sz val="11"/>
        <color rgb="FF000000"/>
        <rFont val="MS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</si>
  <si>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r>
      <t>기술</t>
    </r>
    <r>
      <rPr>
        <sz val="11"/>
        <color rgb="FF000000"/>
        <rFont val="Yu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</si>
  <si>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${curriculum.getSelectSubjectByIndex(0).adjustUnit.g1s1AdjustUnit}</t>
    <phoneticPr fontId="1" type="noConversion"/>
  </si>
  <si>
    <t>${curriculum.getSelectSubjectByIndex(1).adjustUnit.g1s1AdjustUnit}</t>
    <phoneticPr fontId="1" type="noConversion"/>
  </si>
  <si>
    <t>${curriculum.getSelectSubjectByIndex(2).adjustUnit.g1s1AdjustUnit}</t>
    <phoneticPr fontId="1" type="noConversion"/>
  </si>
  <si>
    <t>${curriculum.getSelectSubjectByIndex(3).adjustUnit.g1s1AdjustUnit}</t>
    <phoneticPr fontId="1" type="noConversion"/>
  </si>
  <si>
    <t>${curriculum.getSelectSubjectByIndex(4).adjustUnit.g1s1AdjustUnit}</t>
    <phoneticPr fontId="1" type="noConversion"/>
  </si>
  <si>
    <t>${curriculum.getCurriculumByGrade(1).autonomousActivity.adjustUnit.g1s1AdjustUnit}</t>
    <phoneticPr fontId="1" type="noConversion"/>
  </si>
  <si>
    <t>${curriculum.getCurriculumByGrade(1).clubActivity.adjustUnit.g1s1AdjustUnit}</t>
    <phoneticPr fontId="1" type="noConversion"/>
  </si>
  <si>
    <t>${now}</t>
    <phoneticPr fontId="1" type="noConversion"/>
  </si>
  <si>
    <t>${schoolNo}</t>
    <phoneticPr fontId="1" type="noConversion"/>
  </si>
  <si>
    <t>학년도 중학교 입학생 교육과정 편성표</t>
    <phoneticPr fontId="1" type="noConversion"/>
  </si>
  <si>
    <t>자유학기 운영 :</t>
    <phoneticPr fontId="1" type="noConversion"/>
  </si>
  <si>
    <t xml:space="preserve">학교번호: </t>
    <phoneticPr fontId="1" type="noConversion"/>
  </si>
  <si>
    <t>학교명 :</t>
    <phoneticPr fontId="1" type="noConversion"/>
  </si>
  <si>
    <t>시간
배당
기준
①</t>
    <phoneticPr fontId="1" type="noConversion"/>
  </si>
  <si>
    <t>과목
순수
편성
시수
②</t>
    <phoneticPr fontId="1" type="noConversion"/>
  </si>
  <si>
    <t>과목(군)
+
자유학기
편성시수
②+③=④</t>
    <phoneticPr fontId="1" type="noConversion"/>
  </si>
  <si>
    <t>자유학기 활동(170)</t>
    <phoneticPr fontId="1" type="noConversion"/>
  </si>
  <si>
    <t>교과(군)
증감율</t>
    <phoneticPr fontId="1" type="noConversion"/>
  </si>
  <si>
    <r>
      <t xml:space="preserve">전체증감율
</t>
    </r>
    <r>
      <rPr>
        <sz val="9"/>
        <color theme="1"/>
        <rFont val="맑은 고딕"/>
        <family val="3"/>
        <charset val="129"/>
        <scheme val="minor"/>
      </rPr>
      <t>(자유학기포함)</t>
    </r>
    <phoneticPr fontId="1" type="noConversion"/>
  </si>
  <si>
    <t>주제선택</t>
    <phoneticPr fontId="1" type="noConversion"/>
  </si>
  <si>
    <t>예술체육</t>
    <phoneticPr fontId="1" type="noConversion"/>
  </si>
  <si>
    <t>동아리</t>
    <phoneticPr fontId="1" type="noConversion"/>
  </si>
  <si>
    <t>진로탐색</t>
    <phoneticPr fontId="1" type="noConversion"/>
  </si>
  <si>
    <t>소 계③</t>
    <phoneticPr fontId="1" type="noConversion"/>
  </si>
  <si>
    <t>증감율</t>
    <phoneticPr fontId="1" type="noConversion"/>
  </si>
  <si>
    <t>$[G8-H8]</t>
    <phoneticPr fontId="1" type="noConversion"/>
  </si>
  <si>
    <t>$[J8-K8]</t>
    <phoneticPr fontId="1" type="noConversion"/>
  </si>
  <si>
    <t>$[I8+L8+M8+N8+O8+P8]</t>
    <phoneticPr fontId="1" type="noConversion"/>
  </si>
  <si>
    <t>$[Q8+X8]</t>
    <phoneticPr fontId="1" type="noConversion"/>
  </si>
  <si>
    <t>$[R8-E8]</t>
    <phoneticPr fontId="1" type="noConversion"/>
  </si>
  <si>
    <t>$[IF(ISERROR(Y8/E8),"",Y8/E8)]</t>
    <phoneticPr fontId="1" type="noConversion"/>
  </si>
  <si>
    <t>$[Q8-E8]</t>
    <phoneticPr fontId="1" type="noConversion"/>
  </si>
  <si>
    <t>$[IF(ISERROR(AA8/E8),"",AA8/E8)]</t>
    <phoneticPr fontId="1" type="noConversion"/>
  </si>
  <si>
    <t>사회/</t>
    <phoneticPr fontId="1" type="noConversion"/>
  </si>
  <si>
    <t>$[G9-H9]</t>
    <phoneticPr fontId="1" type="noConversion"/>
  </si>
  <si>
    <t>$[J9-K9]</t>
    <phoneticPr fontId="1" type="noConversion"/>
  </si>
  <si>
    <t>$[I9+L9+M9+N9+O9+P9]</t>
    <phoneticPr fontId="1" type="noConversion"/>
  </si>
  <si>
    <t>$[Q9+X9]</t>
    <phoneticPr fontId="1" type="noConversion"/>
  </si>
  <si>
    <t>$[R9-E9]</t>
    <phoneticPr fontId="1" type="noConversion"/>
  </si>
  <si>
    <t>$[IF(ISERROR(SUM(Y9:Y11)/F9),"",SUM(Y9:Y11)/F9)]</t>
    <phoneticPr fontId="1" type="noConversion"/>
  </si>
  <si>
    <t>$[Q9-E9]</t>
    <phoneticPr fontId="1" type="noConversion"/>
  </si>
  <si>
    <t>$[IF(ISERROR(SUM(AA9:AA11)/F9),"",SUM(AA9:AA11)/F9)]</t>
    <phoneticPr fontId="1" type="noConversion"/>
  </si>
  <si>
    <t>역사/</t>
    <phoneticPr fontId="1" type="noConversion"/>
  </si>
  <si>
    <t>$[G10-H10]</t>
    <phoneticPr fontId="1" type="noConversion"/>
  </si>
  <si>
    <t>$[J10-K10]</t>
    <phoneticPr fontId="1" type="noConversion"/>
  </si>
  <si>
    <t>$[I10+L10+M10+N10+O10+P10]</t>
    <phoneticPr fontId="1" type="noConversion"/>
  </si>
  <si>
    <t>$[Q10+X10]</t>
    <phoneticPr fontId="1" type="noConversion"/>
  </si>
  <si>
    <t>$[R10-E10]</t>
    <phoneticPr fontId="1" type="noConversion"/>
  </si>
  <si>
    <t>$[Q10-E10]</t>
    <phoneticPr fontId="1" type="noConversion"/>
  </si>
  <si>
    <t>$[G11-H11]</t>
    <phoneticPr fontId="1" type="noConversion"/>
  </si>
  <si>
    <t>$[J11-K11]</t>
    <phoneticPr fontId="1" type="noConversion"/>
  </si>
  <si>
    <t>$[I11+L11+M11+N11+O11+P11]</t>
    <phoneticPr fontId="1" type="noConversion"/>
  </si>
  <si>
    <t>$[Q11+X11]</t>
    <phoneticPr fontId="1" type="noConversion"/>
  </si>
  <si>
    <t>$[R11-E11]</t>
    <phoneticPr fontId="1" type="noConversion"/>
  </si>
  <si>
    <t>$[Q11-E11]</t>
    <phoneticPr fontId="1" type="noConversion"/>
  </si>
  <si>
    <t>$[G12-H12]</t>
    <phoneticPr fontId="1" type="noConversion"/>
  </si>
  <si>
    <t>$[J12-K12]</t>
    <phoneticPr fontId="1" type="noConversion"/>
  </si>
  <si>
    <t>$[I12+L12+M12+N12+O12+P12]</t>
    <phoneticPr fontId="1" type="noConversion"/>
  </si>
  <si>
    <t>$[Q12+X12]</t>
    <phoneticPr fontId="1" type="noConversion"/>
  </si>
  <si>
    <t>$[R12-E12]</t>
    <phoneticPr fontId="1" type="noConversion"/>
  </si>
  <si>
    <t>$[IF(ISERROR(Y12/E12),"",Y12/E12)]</t>
    <phoneticPr fontId="1" type="noConversion"/>
  </si>
  <si>
    <t>$[Q12-E12]</t>
    <phoneticPr fontId="1" type="noConversion"/>
  </si>
  <si>
    <t>$[IF(ISERROR(AA12/E12),"",AA12/E12)]</t>
    <phoneticPr fontId="1" type="noConversion"/>
  </si>
  <si>
    <t>$[G13-H13]</t>
    <phoneticPr fontId="1" type="noConversion"/>
  </si>
  <si>
    <t>$[J13-K13]</t>
    <phoneticPr fontId="1" type="noConversion"/>
  </si>
  <si>
    <t>$[I13+L13+M13+N13+O13+P13]</t>
    <phoneticPr fontId="1" type="noConversion"/>
  </si>
  <si>
    <t>$[Q13+X13]</t>
    <phoneticPr fontId="1" type="noConversion"/>
  </si>
  <si>
    <t>$[R13-E13]</t>
    <phoneticPr fontId="1" type="noConversion"/>
  </si>
  <si>
    <t>$[IF(ISERROR(SUM(Y13:Y15)/F13),"",SUM(Y13:Y15)/F13)]</t>
    <phoneticPr fontId="1" type="noConversion"/>
  </si>
  <si>
    <t>$[Q13-E13]</t>
    <phoneticPr fontId="1" type="noConversion"/>
  </si>
  <si>
    <t>$[IF(ISERROR(SUM(AA13:AA15)/F13),"",SUM(AA13:AA15)/F13)]</t>
    <phoneticPr fontId="1" type="noConversion"/>
  </si>
  <si>
    <r>
      <t>기술</t>
    </r>
    <r>
      <rPr>
        <sz val="11"/>
        <color rgb="FF000000"/>
        <rFont val="맑은 고딕"/>
        <family val="3"/>
        <charset val="128"/>
        <scheme val="minor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</si>
  <si>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$[G14-H14]</t>
    <phoneticPr fontId="1" type="noConversion"/>
  </si>
  <si>
    <t>$[J14-K14]</t>
    <phoneticPr fontId="1" type="noConversion"/>
  </si>
  <si>
    <t>$[I14+L14+M14+N14+O14+P14]</t>
    <phoneticPr fontId="1" type="noConversion"/>
  </si>
  <si>
    <t>$[Q14+X14]</t>
    <phoneticPr fontId="1" type="noConversion"/>
  </si>
  <si>
    <t>$[R14-E14]</t>
    <phoneticPr fontId="1" type="noConversion"/>
  </si>
  <si>
    <t>$[Q14-E14]</t>
    <phoneticPr fontId="1" type="noConversion"/>
  </si>
  <si>
    <t>/정보</t>
    <phoneticPr fontId="1" type="noConversion"/>
  </si>
  <si>
    <t>$[G15-H15]</t>
    <phoneticPr fontId="1" type="noConversion"/>
  </si>
  <si>
    <t>$[J15-K15]</t>
    <phoneticPr fontId="1" type="noConversion"/>
  </si>
  <si>
    <t>$[I15+L15+M15+N15+O15+P15]</t>
    <phoneticPr fontId="1" type="noConversion"/>
  </si>
  <si>
    <t>$[Q15+X15]</t>
    <phoneticPr fontId="1" type="noConversion"/>
  </si>
  <si>
    <t>$[R15-E15]</t>
    <phoneticPr fontId="1" type="noConversion"/>
  </si>
  <si>
    <t>$[Q15-E15]</t>
    <phoneticPr fontId="1" type="noConversion"/>
  </si>
  <si>
    <t>$[G16-H16]</t>
    <phoneticPr fontId="1" type="noConversion"/>
  </si>
  <si>
    <t>$[J16-K16]</t>
    <phoneticPr fontId="1" type="noConversion"/>
  </si>
  <si>
    <t>$[I16+L16+M16+N16+O16+P16]</t>
    <phoneticPr fontId="1" type="noConversion"/>
  </si>
  <si>
    <t>$[Q16+X16]</t>
    <phoneticPr fontId="1" type="noConversion"/>
  </si>
  <si>
    <t>$[R16-E16]</t>
    <phoneticPr fontId="1" type="noConversion"/>
  </si>
  <si>
    <t>$[IF(ISERROR(Y16/E16),"",Y16/E16)]</t>
    <phoneticPr fontId="1" type="noConversion"/>
  </si>
  <si>
    <t>$[Q16-E16]</t>
    <phoneticPr fontId="1" type="noConversion"/>
  </si>
  <si>
    <t>$[IF(ISERROR(AA16/E16),"",AA16/E16)]</t>
    <phoneticPr fontId="1" type="noConversion"/>
  </si>
  <si>
    <t>$[G17-H17]</t>
    <phoneticPr fontId="1" type="noConversion"/>
  </si>
  <si>
    <t>$[J17-K17]</t>
    <phoneticPr fontId="1" type="noConversion"/>
  </si>
  <si>
    <t>$[I17+L17+M17+N17+O17+P17]</t>
    <phoneticPr fontId="1" type="noConversion"/>
  </si>
  <si>
    <t>$[Q17+X17]</t>
    <phoneticPr fontId="1" type="noConversion"/>
  </si>
  <si>
    <t>$[R17-E17]</t>
    <phoneticPr fontId="1" type="noConversion"/>
  </si>
  <si>
    <t>$[IF(ISERROR(SUM(Y17:Y18)/F17),"",SUM(Y17:Y18)/F17)]</t>
    <phoneticPr fontId="1" type="noConversion"/>
  </si>
  <si>
    <t>$[Q17-E17]</t>
    <phoneticPr fontId="1" type="noConversion"/>
  </si>
  <si>
    <t>$[IF(ISERROR(SUM(AA17:AA18)/F17),"",SUM(AA17:AA18)/F17)]</t>
    <phoneticPr fontId="1" type="noConversion"/>
  </si>
  <si>
    <t>$[G18-H18]</t>
    <phoneticPr fontId="1" type="noConversion"/>
  </si>
  <si>
    <t>$[J18-K18]</t>
    <phoneticPr fontId="1" type="noConversion"/>
  </si>
  <si>
    <t>$[I18+L18+M18+N18+O18+P18]</t>
    <phoneticPr fontId="1" type="noConversion"/>
  </si>
  <si>
    <t>$[Q18+X18]</t>
    <phoneticPr fontId="1" type="noConversion"/>
  </si>
  <si>
    <t>$[R18-E18]</t>
    <phoneticPr fontId="1" type="noConversion"/>
  </si>
  <si>
    <t>$[Q18-E18]</t>
    <phoneticPr fontId="1" type="noConversion"/>
  </si>
  <si>
    <t>$[G19-H19]</t>
    <phoneticPr fontId="1" type="noConversion"/>
  </si>
  <si>
    <t>$[J19-K19]</t>
    <phoneticPr fontId="1" type="noConversion"/>
  </si>
  <si>
    <t>$[I19+L19+M19+N19+O19+P19]</t>
    <phoneticPr fontId="1" type="noConversion"/>
  </si>
  <si>
    <t>$[Q19+X19]</t>
    <phoneticPr fontId="1" type="noConversion"/>
  </si>
  <si>
    <t>$[R19-E19]</t>
    <phoneticPr fontId="1" type="noConversion"/>
  </si>
  <si>
    <t>$[IF(ISERROR(Y19/E19),"",Y19/E19)]</t>
    <phoneticPr fontId="1" type="noConversion"/>
  </si>
  <si>
    <t>$[Q19-E19]</t>
    <phoneticPr fontId="1" type="noConversion"/>
  </si>
  <si>
    <t>$[IF(ISERROR(AA19/E19),"",AA19/E19)]</t>
    <phoneticPr fontId="1" type="noConversion"/>
  </si>
  <si>
    <t>$[G20-H20]</t>
    <phoneticPr fontId="1" type="noConversion"/>
  </si>
  <si>
    <t>$[J20-K20]</t>
    <phoneticPr fontId="1" type="noConversion"/>
  </si>
  <si>
    <t>$[I20+L20+M20+N20+O20+P20]</t>
    <phoneticPr fontId="1" type="noConversion"/>
  </si>
  <si>
    <t>$[Q20+X20]</t>
    <phoneticPr fontId="1" type="noConversion"/>
  </si>
  <si>
    <t>$[SUM(R20:R27)-E20]</t>
    <phoneticPr fontId="1" type="noConversion"/>
  </si>
  <si>
    <t>$[IF(ISERROR(Y20/E20),"",Y20/E20)]</t>
    <phoneticPr fontId="1" type="noConversion"/>
  </si>
  <si>
    <t>$[SUM(Q20:Q27)-E20]</t>
    <phoneticPr fontId="1" type="noConversion"/>
  </si>
  <si>
    <t>$[IF(ISERROR(AA20/E20),"",AA20/E20)]</t>
    <phoneticPr fontId="1" type="noConversion"/>
  </si>
  <si>
    <t>$[G21-H21]</t>
    <phoneticPr fontId="1" type="noConversion"/>
  </si>
  <si>
    <t>$[J21-K21]</t>
    <phoneticPr fontId="1" type="noConversion"/>
  </si>
  <si>
    <t>$[I21+L21+M21+N21+O21+P21]</t>
    <phoneticPr fontId="1" type="noConversion"/>
  </si>
  <si>
    <t>$[Q21+X21]</t>
    <phoneticPr fontId="1" type="noConversion"/>
  </si>
  <si>
    <t>$[G22-H22]</t>
    <phoneticPr fontId="1" type="noConversion"/>
  </si>
  <si>
    <t>$[J22-K22]</t>
    <phoneticPr fontId="1" type="noConversion"/>
  </si>
  <si>
    <t>$[I22+L22+M22+N22+O22+P22]</t>
    <phoneticPr fontId="1" type="noConversion"/>
  </si>
  <si>
    <t>$[Q22+X22]</t>
    <phoneticPr fontId="1" type="noConversion"/>
  </si>
  <si>
    <t>$[G23-H23]</t>
    <phoneticPr fontId="1" type="noConversion"/>
  </si>
  <si>
    <t>$[J23-K23]</t>
    <phoneticPr fontId="1" type="noConversion"/>
  </si>
  <si>
    <t>$[I23+L23+M23+N23+O23+P23]</t>
    <phoneticPr fontId="1" type="noConversion"/>
  </si>
  <si>
    <t>$[Q23+X23]</t>
    <phoneticPr fontId="1" type="noConversion"/>
  </si>
  <si>
    <t>$[G24-H24]</t>
    <phoneticPr fontId="1" type="noConversion"/>
  </si>
  <si>
    <t>$[J24-K24]</t>
    <phoneticPr fontId="1" type="noConversion"/>
  </si>
  <si>
    <t>$[I24+L24+M24+N24+O24+P24]</t>
    <phoneticPr fontId="1" type="noConversion"/>
  </si>
  <si>
    <t>$[Q24+X24]</t>
    <phoneticPr fontId="1" type="noConversion"/>
  </si>
  <si>
    <t>$[G25-H25]</t>
    <phoneticPr fontId="1" type="noConversion"/>
  </si>
  <si>
    <t>$[J25-K25]</t>
    <phoneticPr fontId="1" type="noConversion"/>
  </si>
  <si>
    <t>$[I25+L25+M25+N25+O25+P25]</t>
    <phoneticPr fontId="1" type="noConversion"/>
  </si>
  <si>
    <t>$[Q25+X25]</t>
    <phoneticPr fontId="1" type="noConversion"/>
  </si>
  <si>
    <t>$[G26-H26]</t>
    <phoneticPr fontId="1" type="noConversion"/>
  </si>
  <si>
    <t>$[J26-K26]</t>
    <phoneticPr fontId="1" type="noConversion"/>
  </si>
  <si>
    <t>$[I26+L26+M26+N26+O26+P26]</t>
    <phoneticPr fontId="1" type="noConversion"/>
  </si>
  <si>
    <t>$[Q26+X26]</t>
    <phoneticPr fontId="1" type="noConversion"/>
  </si>
  <si>
    <t>$[G27-H27]</t>
    <phoneticPr fontId="1" type="noConversion"/>
  </si>
  <si>
    <t>$[J27-K27]</t>
    <phoneticPr fontId="1" type="noConversion"/>
  </si>
  <si>
    <t>$[I27+L27+M27+N27+O27+P27]</t>
    <phoneticPr fontId="1" type="noConversion"/>
  </si>
  <si>
    <t>$[Q27+X27]</t>
    <phoneticPr fontId="1" type="noConversion"/>
  </si>
  <si>
    <t>$[SUM(G8:G27)]</t>
    <phoneticPr fontId="1" type="noConversion"/>
  </si>
  <si>
    <t>$[SUM(H8:H27)]</t>
    <phoneticPr fontId="1" type="noConversion"/>
  </si>
  <si>
    <t>$[SUM(I8:I27)]</t>
    <phoneticPr fontId="1" type="noConversion"/>
  </si>
  <si>
    <t>$[SUM(J8:J27)]</t>
    <phoneticPr fontId="1" type="noConversion"/>
  </si>
  <si>
    <t>$[SUM(K8:K27)]</t>
    <phoneticPr fontId="1" type="noConversion"/>
  </si>
  <si>
    <t>$[SUM(L8:L27)]</t>
    <phoneticPr fontId="1" type="noConversion"/>
  </si>
  <si>
    <t>$[SUM(M8:M27)]</t>
    <phoneticPr fontId="1" type="noConversion"/>
  </si>
  <si>
    <t>$[SUM(N8:N27)]</t>
    <phoneticPr fontId="1" type="noConversion"/>
  </si>
  <si>
    <t>$[SUM(O8:O27)]</t>
    <phoneticPr fontId="1" type="noConversion"/>
  </si>
  <si>
    <t>$[SUM(P8:P27)]</t>
    <phoneticPr fontId="1" type="noConversion"/>
  </si>
  <si>
    <t>$[SUM(Q8:Q27)]</t>
    <phoneticPr fontId="1" type="noConversion"/>
  </si>
  <si>
    <t>$[SUM(R8:R27)]</t>
    <phoneticPr fontId="1" type="noConversion"/>
  </si>
  <si>
    <t>$[SUM(T8:T27)]</t>
    <phoneticPr fontId="1" type="noConversion"/>
  </si>
  <si>
    <t>$[SUM(U8:U27)]</t>
    <phoneticPr fontId="1" type="noConversion"/>
  </si>
  <si>
    <t>$[SUM(V8:V27)]</t>
    <phoneticPr fontId="1" type="noConversion"/>
  </si>
  <si>
    <t>$[SUM(W8:W27)]</t>
    <phoneticPr fontId="1" type="noConversion"/>
  </si>
  <si>
    <t>$[SUM(X8:X27)]</t>
    <phoneticPr fontId="1" type="noConversion"/>
  </si>
  <si>
    <t>$[R28-E28]</t>
    <phoneticPr fontId="1" type="noConversion"/>
  </si>
  <si>
    <t>$[IF(ISERROR(Y28/E28),"",Y28/E28)]</t>
    <phoneticPr fontId="1" type="noConversion"/>
  </si>
  <si>
    <t>$[Q28-E28]</t>
    <phoneticPr fontId="1" type="noConversion"/>
  </si>
  <si>
    <t>$[IF(ISERROR(AA28/E28),"",AA28/E28)]</t>
    <phoneticPr fontId="1" type="noConversion"/>
  </si>
  <si>
    <t>자율활동</t>
  </si>
  <si>
    <t>$[G29-H29]</t>
    <phoneticPr fontId="1" type="noConversion"/>
  </si>
  <si>
    <t>$[I29+L29+M29+N29+O29+P29]</t>
    <phoneticPr fontId="1" type="noConversion"/>
  </si>
  <si>
    <t>$[Q29+X29]</t>
    <phoneticPr fontId="1" type="noConversion"/>
  </si>
  <si>
    <t>$[SUM(R29:R33)]</t>
    <phoneticPr fontId="1" type="noConversion"/>
  </si>
  <si>
    <t>$[SUM(R29:R34)-E29]</t>
    <phoneticPr fontId="1" type="noConversion"/>
  </si>
  <si>
    <t>$[IF(ISERROR(Y29/E29),"",Y29/E29)]</t>
    <phoneticPr fontId="1" type="noConversion"/>
  </si>
  <si>
    <t>$[SUM(Q29:Q34)-E29]</t>
    <phoneticPr fontId="1" type="noConversion"/>
  </si>
  <si>
    <t>$[IF(ISERROR(AA29/E29),"",AA29/E29)]</t>
    <phoneticPr fontId="1" type="noConversion"/>
  </si>
  <si>
    <t>$[G30-H30]</t>
    <phoneticPr fontId="1" type="noConversion"/>
  </si>
  <si>
    <t>$[I30+L30+M30+N30+O30+P30]</t>
    <phoneticPr fontId="1" type="noConversion"/>
  </si>
  <si>
    <t>$[Q30+X30]</t>
    <phoneticPr fontId="1" type="noConversion"/>
  </si>
  <si>
    <t>$[G31-H31]</t>
    <phoneticPr fontId="1" type="noConversion"/>
  </si>
  <si>
    <t>$[I31+L31+M31+N31+O31+P31]</t>
    <phoneticPr fontId="1" type="noConversion"/>
  </si>
  <si>
    <t>$[Q31+X31]</t>
    <phoneticPr fontId="1" type="noConversion"/>
  </si>
  <si>
    <t>$[G32-H32]</t>
    <phoneticPr fontId="1" type="noConversion"/>
  </si>
  <si>
    <t>$[I32+L32+M32+N32+O32+P32]</t>
    <phoneticPr fontId="1" type="noConversion"/>
  </si>
  <si>
    <t>$[Q32+X32]</t>
    <phoneticPr fontId="1" type="noConversion"/>
  </si>
  <si>
    <t>스포츠
클럽
(136)</t>
    <phoneticPr fontId="1" type="noConversion"/>
  </si>
  <si>
    <t>$[G33-H33]</t>
    <phoneticPr fontId="1" type="noConversion"/>
  </si>
  <si>
    <t>$[I33+L33+M33+N33+O33+P33]</t>
    <phoneticPr fontId="1" type="noConversion"/>
  </si>
  <si>
    <t>$[Q33+X33]</t>
    <phoneticPr fontId="1" type="noConversion"/>
  </si>
  <si>
    <t>$[G34-H34]</t>
    <phoneticPr fontId="1" type="noConversion"/>
  </si>
  <si>
    <t>$[I34+L34+M34+N34+O34+P34]</t>
    <phoneticPr fontId="1" type="noConversion"/>
  </si>
  <si>
    <t>$[Q34+X34]</t>
    <phoneticPr fontId="1" type="noConversion"/>
  </si>
  <si>
    <t>$[R16-E16+SUM(R33:R35)]</t>
    <phoneticPr fontId="1" type="noConversion"/>
  </si>
  <si>
    <t>$[G35-H35]</t>
    <phoneticPr fontId="1" type="noConversion"/>
  </si>
  <si>
    <t>$[I35+L35+M35+N35+O35+P35]</t>
    <phoneticPr fontId="1" type="noConversion"/>
  </si>
  <si>
    <t>$[Q35+X35]</t>
    <phoneticPr fontId="1" type="noConversion"/>
  </si>
  <si>
    <t>$[SUM(G29:G35)]</t>
    <phoneticPr fontId="1" type="noConversion"/>
  </si>
  <si>
    <t>$[SUM(H29:H35)]</t>
    <phoneticPr fontId="1" type="noConversion"/>
  </si>
  <si>
    <t>$[SUM(I29:I35)]</t>
    <phoneticPr fontId="1" type="noConversion"/>
  </si>
  <si>
    <t>$[SUM(J29:J35)]</t>
    <phoneticPr fontId="1" type="noConversion"/>
  </si>
  <si>
    <t>$[SUM(K29:K35)]</t>
    <phoneticPr fontId="1" type="noConversion"/>
  </si>
  <si>
    <t>$[SUM(L29:L35)]</t>
    <phoneticPr fontId="1" type="noConversion"/>
  </si>
  <si>
    <t>$[SUM(M29:M35)]</t>
    <phoneticPr fontId="1" type="noConversion"/>
  </si>
  <si>
    <t>$[SUM(N29:N35)]</t>
    <phoneticPr fontId="1" type="noConversion"/>
  </si>
  <si>
    <t>$[SUM(O29:O35)]</t>
    <phoneticPr fontId="1" type="noConversion"/>
  </si>
  <si>
    <t>$[SUM(P29:P35)]</t>
    <phoneticPr fontId="1" type="noConversion"/>
  </si>
  <si>
    <t>$[SUM(Q29:Q35)]</t>
    <phoneticPr fontId="1" type="noConversion"/>
  </si>
  <si>
    <t>$[SUM(R29:R35)]</t>
    <phoneticPr fontId="1" type="noConversion"/>
  </si>
  <si>
    <t>$[SUM(T29:T35)]</t>
    <phoneticPr fontId="1" type="noConversion"/>
  </si>
  <si>
    <t>$[SUM(U29:U35)]</t>
    <phoneticPr fontId="1" type="noConversion"/>
  </si>
  <si>
    <t>$[SUM(V29:V35)]</t>
    <phoneticPr fontId="1" type="noConversion"/>
  </si>
  <si>
    <t>$[SUM(W29:W35)]</t>
    <phoneticPr fontId="1" type="noConversion"/>
  </si>
  <si>
    <t>$[SUM(X29:X35)]</t>
    <phoneticPr fontId="1" type="noConversion"/>
  </si>
  <si>
    <t>$[R36-E36]</t>
    <phoneticPr fontId="1" type="noConversion"/>
  </si>
  <si>
    <t>$[IF(ISERROR(Y36/E36),"",Y36/E36)]</t>
    <phoneticPr fontId="1" type="noConversion"/>
  </si>
  <si>
    <t>$[Q36-E36]</t>
    <phoneticPr fontId="1" type="noConversion"/>
  </si>
  <si>
    <t>$[IF(ISERROR(AA36/E36),"",AA36/E36)]</t>
    <phoneticPr fontId="1" type="noConversion"/>
  </si>
  <si>
    <t>$[G28+G36]</t>
    <phoneticPr fontId="1" type="noConversion"/>
  </si>
  <si>
    <t>$[H28+H36]</t>
    <phoneticPr fontId="1" type="noConversion"/>
  </si>
  <si>
    <t>$[I28+I36]</t>
    <phoneticPr fontId="1" type="noConversion"/>
  </si>
  <si>
    <t>$[J28+J36]</t>
    <phoneticPr fontId="1" type="noConversion"/>
  </si>
  <si>
    <t>$[K28+K36]</t>
    <phoneticPr fontId="1" type="noConversion"/>
  </si>
  <si>
    <t>$[L28+L36]</t>
    <phoneticPr fontId="1" type="noConversion"/>
  </si>
  <si>
    <t>$[M28+M36]</t>
    <phoneticPr fontId="1" type="noConversion"/>
  </si>
  <si>
    <t>$[N28+N36]</t>
    <phoneticPr fontId="1" type="noConversion"/>
  </si>
  <si>
    <t>$[O28+O36]</t>
    <phoneticPr fontId="1" type="noConversion"/>
  </si>
  <si>
    <t>$[P28+P36]</t>
    <phoneticPr fontId="1" type="noConversion"/>
  </si>
  <si>
    <t>$[Q28+Q36]</t>
    <phoneticPr fontId="1" type="noConversion"/>
  </si>
  <si>
    <t>$[R28+R36]</t>
    <phoneticPr fontId="1" type="noConversion"/>
  </si>
  <si>
    <t>$[T28+T36]</t>
    <phoneticPr fontId="1" type="noConversion"/>
  </si>
  <si>
    <t>$[U28+U36]</t>
    <phoneticPr fontId="1" type="noConversion"/>
  </si>
  <si>
    <t>$[V28+V36]</t>
    <phoneticPr fontId="1" type="noConversion"/>
  </si>
  <si>
    <t>$[W28+W36]</t>
    <phoneticPr fontId="1" type="noConversion"/>
  </si>
  <si>
    <t>$[X28+X36]</t>
    <phoneticPr fontId="1" type="noConversion"/>
  </si>
  <si>
    <t>$[R37-E37]</t>
    <phoneticPr fontId="1" type="noConversion"/>
  </si>
  <si>
    <t>$[IF(ISERROR(Y37/E37),"",Y37/E37)]</t>
    <phoneticPr fontId="1" type="noConversion"/>
  </si>
  <si>
    <t>$[Q37-E37]</t>
    <phoneticPr fontId="1" type="noConversion"/>
  </si>
  <si>
    <t>$[IF(ISERROR(AA37/E37),"",AA37/E37)]</t>
    <phoneticPr fontId="1" type="noConversion"/>
  </si>
  <si>
    <t xml:space="preserve">자료수정: </t>
    <phoneticPr fontId="1" type="noConversion"/>
  </si>
  <si>
    <t>${func.format(curriculum.updateDate, 'yyyy-MM-dd HH:mm:ss')}</t>
    <phoneticPr fontId="1" type="noConversion"/>
  </si>
  <si>
    <t>${curriculum.getCurriculumByGrade(3).getSubjectByName('사회').semesterUnit.g1s1Unit}</t>
  </si>
  <si>
    <t>${curriculum.getCurriculumByGrade(3).getSubjectByName('사회').adjustUnit.g1s1AdjustUnit}</t>
  </si>
  <si>
    <t>${curriculum.getCurriculumByGrade(3).getSubjectByName('사회').semesterUnit.g1s2Unit}</t>
  </si>
  <si>
    <t>${curriculum.getCurriculumByGrade(3).getSubjectByName('사회').adjustUnit.g1s2AdjustUnit}</t>
  </si>
  <si>
    <t>${curriculum.getCurriculumByGrade(3).getSubjectByName('사회').semesterUnit.g2s1Unit}</t>
  </si>
  <si>
    <t>${curriculum.getCurriculumByGrade(3).getSubjectByName('사회').semesterUnit.g2s2Unit}</t>
  </si>
  <si>
    <t>${curriculum.getCurriculumByGrade(3).getSubjectByName('사회').semesterUnit.g3s1Unit}</t>
  </si>
  <si>
    <t>${curriculum.getCurriculumByGrade(3).getSubjectByName('사회').semesterUnit.g3s2Unit}</t>
  </si>
  <si>
    <t>${curriculum.getCurriculumByGrade(3).getSubjectByName('사회').freeUnit.subjectSelection}</t>
  </si>
  <si>
    <t>${curriculum.getCurriculumByGrade(3).getSubjectByName('사회').freeUnit.artSports}</t>
  </si>
  <si>
    <t>${curriculum.getCurriculumByGrade(3).getSubjectByName('사회').freeUnit.club}</t>
  </si>
  <si>
    <t>${curriculum.getCurriculumByGrade(3).getSubjectByName('사회').freeUnit.careerPath}</t>
  </si>
  <si>
    <t>${curriculum.getCurriculumByGrade(3).getSubjectByName('역사').semesterUnit.g1s1Unit}</t>
  </si>
  <si>
    <t>${curriculum.getCurriculumByGrade(3).getSubjectByName('역사').adjustUnit.g1s1AdjustUnit}</t>
  </si>
  <si>
    <t>${curriculum.getCurriculumByGrade(3).getSubjectByName('역사').semesterUnit.g1s2Unit}</t>
  </si>
  <si>
    <t>${curriculum.getCurriculumByGrade(3).getSubjectByName('역사').adjustUnit.g1s2AdjustUnit}</t>
  </si>
  <si>
    <t>${curriculum.getCurriculumByGrade(3).getSubjectByName('역사').semesterUnit.g2s1Unit}</t>
  </si>
  <si>
    <t>${curriculum.getCurriculumByGrade(3).getSubjectByName('역사').semesterUnit.g2s2Unit}</t>
  </si>
  <si>
    <t>${curriculum.getCurriculumByGrade(3).getSubjectByName('역사').semesterUnit.g3s1Unit}</t>
  </si>
  <si>
    <t>${curriculum.getCurriculumByGrade(3).getSubjectByName('역사').semesterUnit.g3s2Unit}</t>
  </si>
  <si>
    <t>${curriculum.getCurriculumByGrade(3).getSubjectByName('역사').freeUnit.subjectSelection}</t>
  </si>
  <si>
    <t>${curriculum.getCurriculumByGrade(3).getSubjectByName('역사').freeUnit.artSports}</t>
  </si>
  <si>
    <t>${curriculum.getCurriculumByGrade(3).getSubjectByName('역사').freeUnit.club}</t>
  </si>
  <si>
    <t>${curriculum.getCurriculumByGrade(3).getSubjectByName('역사').freeUnit.careerPath}</t>
  </si>
  <si>
    <t>${curriculum.getCurriculumByGrade(3).getSubjectByName('도덕').semesterUnit.g1s1Unit}</t>
  </si>
  <si>
    <t>${curriculum.getCurriculumByGrade(3).getSubjectByName('도덕').adjustUnit.g1s1AdjustUnit}</t>
  </si>
  <si>
    <t>${curriculum.getCurriculumByGrade(3).getSubjectByName('도덕').semesterUnit.g1s2Unit}</t>
  </si>
  <si>
    <t>${curriculum.getCurriculumByGrade(3).getSubjectByName('도덕').adjustUnit.g1s2AdjustUnit}</t>
  </si>
  <si>
    <t>${curriculum.getCurriculumByGrade(3).getSubjectByName('도덕').semesterUnit.g2s1Unit}</t>
  </si>
  <si>
    <t>${curriculum.getCurriculumByGrade(3).getSubjectByName('도덕').semesterUnit.g2s2Unit}</t>
  </si>
  <si>
    <t>${curriculum.getCurriculumByGrade(3).getSubjectByName('도덕').semesterUnit.g3s1Unit}</t>
  </si>
  <si>
    <t>${curriculum.getCurriculumByGrade(3).getSubjectByName('도덕').semesterUnit.g3s2Unit}</t>
  </si>
  <si>
    <t>${curriculum.getCurriculumByGrade(3).getSubjectByName('도덕').freeUnit.subjectSelection}</t>
  </si>
  <si>
    <t>${curriculum.getCurriculumByGrade(3).getSubjectByName('도덕').freeUnit.artSports}</t>
  </si>
  <si>
    <t>${curriculum.getCurriculumByGrade(3).getSubjectByName('도덕').freeUnit.club}</t>
  </si>
  <si>
    <t>${curriculum.getCurriculumByGrade(3).getSubjectByName('도덕').freeUnit.careerPath}</t>
  </si>
  <si>
    <t>${curriculum.getCurriculumByGrade(3).getSubjectByName('수학').semesterUnit.g1s1Unit}</t>
  </si>
  <si>
    <t>${curriculum.getCurriculumByGrade(3).getSubjectByName('수학').adjustUnit.g1s1AdjustUnit}</t>
  </si>
  <si>
    <t>${curriculum.getCurriculumByGrade(3).getSubjectByName('수학').semesterUnit.g1s2Unit}</t>
  </si>
  <si>
    <t>${curriculum.getCurriculumByGrade(3).getSubjectByName('수학').adjustUnit.g1s2AdjustUnit}</t>
  </si>
  <si>
    <t>${curriculum.getCurriculumByGrade(3).getSubjectByName('수학').semesterUnit.g2s1Unit}</t>
  </si>
  <si>
    <t>${curriculum.getCurriculumByGrade(3).getSubjectByName('수학').semesterUnit.g2s2Unit}</t>
  </si>
  <si>
    <t>${curriculum.getCurriculumByGrade(3).getSubjectByName('수학').semesterUnit.g3s1Unit}</t>
  </si>
  <si>
    <t>${curriculum.getCurriculumByGrade(3).getSubjectByName('수학').semesterUnit.g3s2Unit}</t>
  </si>
  <si>
    <t>${curriculum.getCurriculumByGrade(3).getSubjectByName('수학').freeUnit.subjectSelection}</t>
  </si>
  <si>
    <t>${curriculum.getCurriculumByGrade(3).getSubjectByName('수학').freeUnit.artSports}</t>
  </si>
  <si>
    <t>${curriculum.getCurriculumByGrade(3).getSubjectByName('수학').freeUnit.club}</t>
  </si>
  <si>
    <t>${curriculum.getCurriculumByGrade(3).getSubjectByName('수학').freeUnit.careerPath}</t>
  </si>
  <si>
    <t>${curriculum.getCurriculumByGrade(3).getSubjectByName('과학').semesterUnit.g1s1Unit}</t>
  </si>
  <si>
    <t>${curriculum.getCurriculumByGrade(3).getSubjectByName('과학').adjustUnit.g1s1AdjustUnit}</t>
  </si>
  <si>
    <t>${curriculum.getCurriculumByGrade(3).getSubjectByName('과학').semesterUnit.g1s2Unit}</t>
  </si>
  <si>
    <t>${curriculum.getCurriculumByGrade(3).getSubjectByName('과학').adjustUnit.g1s2AdjustUnit}</t>
  </si>
  <si>
    <t>${curriculum.getCurriculumByGrade(3).getSubjectByName('과학').semesterUnit.g2s1Unit}</t>
  </si>
  <si>
    <t>${curriculum.getCurriculumByGrade(3).getSubjectByName('과학').semesterUnit.g2s2Unit}</t>
  </si>
  <si>
    <t>${curriculum.getCurriculumByGrade(3).getSubjectByName('과학').semesterUnit.g3s1Unit}</t>
  </si>
  <si>
    <t>${curriculum.getCurriculumByGrade(3).getSubjectByName('과학').semesterUnit.g3s2Unit}</t>
  </si>
  <si>
    <t>${curriculum.getCurriculumByGrade(3).getSubjectByName('과학').freeUnit.subjectSelection}</t>
  </si>
  <si>
    <t>${curriculum.getCurriculumByGrade(3).getSubjectByName('과학').freeUnit.artSports}</t>
  </si>
  <si>
    <t>${curriculum.getCurriculumByGrade(3).getSubjectByName('과학').freeUnit.club}</t>
  </si>
  <si>
    <t>${curriculum.getCurriculumByGrade(3).getSubjectByName('과학').freeUnit.careerPath}</t>
  </si>
  <si>
    <t>${curriculum.getCurriculumByGrade(3).getSubjectByName('기술·가정').semesterUnit.g1s1Unit}</t>
  </si>
  <si>
    <t>${curriculum.getCurriculumByGrade(3).getSubjectByName('기술·가정').adjustUnit.g1s1AdjustUnit}</t>
  </si>
  <si>
    <t>${curriculum.getCurriculumByGrade(3).getSubjectByName('기술·가정').semesterUnit.g1s2Unit}</t>
  </si>
  <si>
    <t>${curriculum.getCurriculumByGrade(3).getSubjectByName('기술·가정').adjustUnit.g1s2AdjustUnit}</t>
  </si>
  <si>
    <t>${curriculum.getCurriculumByGrade(3).getSubjectByName('기술·가정').semesterUnit.g2s1Unit}</t>
  </si>
  <si>
    <t>${curriculum.getCurriculumByGrade(3).getSubjectByName('기술·가정').semesterUnit.g2s2Unit}</t>
  </si>
  <si>
    <t>${curriculum.getCurriculumByGrade(3).getSubjectByName('기술·가정').semesterUnit.g3s1Unit}</t>
  </si>
  <si>
    <t>${curriculum.getCurriculumByGrade(3).getSubjectByName('기술·가정').semesterUnit.g3s2Unit}</t>
  </si>
  <si>
    <t>${curriculum.getCurriculumByGrade(3).getSubjectByName('기술·가정').freeUnit.subjectSelection}</t>
  </si>
  <si>
    <t>${curriculum.getCurriculumByGrade(3).getSubjectByName('기술·가정').freeUnit.artSports}</t>
  </si>
  <si>
    <t>${curriculum.getCurriculumByGrade(3).getSubjectByName('기술·가정').freeUnit.club}</t>
  </si>
  <si>
    <t>${curriculum.getCurriculumByGrade(3).getSubjectByName('기술·가정').freeUnit.careerPath}</t>
  </si>
  <si>
    <t>${curriculum.getCurriculumByGrade(3).getSubjectByName('정보').semesterUnit.g1s1Unit}</t>
  </si>
  <si>
    <t>${curriculum.getCurriculumByGrade(3).getSubjectByName('정보').adjustUnit.g1s1AdjustUnit}</t>
  </si>
  <si>
    <t>${curriculum.getCurriculumByGrade(3).getSubjectByName('정보').semesterUnit.g1s2Unit}</t>
  </si>
  <si>
    <t>${curriculum.getCurriculumByGrade(3).getSubjectByName('정보').adjustUnit.g1s2AdjustUnit}</t>
  </si>
  <si>
    <t>${curriculum.getCurriculumByGrade(3).getSubjectByName('정보').semesterUnit.g2s1Unit}</t>
  </si>
  <si>
    <t>${curriculum.getCurriculumByGrade(3).getSubjectByName('정보').semesterUnit.g2s2Unit}</t>
  </si>
  <si>
    <t>${curriculum.getCurriculumByGrade(3).getSubjectByName('정보').semesterUnit.g3s1Unit}</t>
  </si>
  <si>
    <t>${curriculum.getCurriculumByGrade(3).getSubjectByName('정보').semesterUnit.g3s2Unit}</t>
  </si>
  <si>
    <t>${curriculum.getCurriculumByGrade(3).getSubjectByName('정보').freeUnit.subjectSelection}</t>
  </si>
  <si>
    <t>${curriculum.getCurriculumByGrade(3).getSubjectByName('정보').freeUnit.artSports}</t>
  </si>
  <si>
    <t>${curriculum.getCurriculumByGrade(3).getSubjectByName('정보').freeUnit.club}</t>
  </si>
  <si>
    <t>${curriculum.getCurriculumByGrade(3).getSubjectByName('정보').freeUnit.careerPath}</t>
  </si>
  <si>
    <t>${curriculum.getCurriculumByGrade(3).getSubjectByName('체육').semesterUnit.g1s1Unit}</t>
  </si>
  <si>
    <t>${curriculum.getCurriculumByGrade(3).getSubjectByName('체육').adjustUnit.g1s1AdjustUnit}</t>
  </si>
  <si>
    <t>${curriculum.getCurriculumByGrade(3).getSubjectByName('체육').semesterUnit.g1s2Unit}</t>
  </si>
  <si>
    <t>${curriculum.getCurriculumByGrade(3).getSubjectByName('체육').adjustUnit.g1s2AdjustUnit}</t>
  </si>
  <si>
    <t>${curriculum.getCurriculumByGrade(3).getSubjectByName('체육').semesterUnit.g2s1Unit}</t>
  </si>
  <si>
    <t>${curriculum.getCurriculumByGrade(3).getSubjectByName('체육').semesterUnit.g2s2Unit}</t>
  </si>
  <si>
    <t>${curriculum.getCurriculumByGrade(3).getSubjectByName('체육').semesterUnit.g3s1Unit}</t>
  </si>
  <si>
    <t>${curriculum.getCurriculumByGrade(3).getSubjectByName('체육').semesterUnit.g3s2Unit}</t>
  </si>
  <si>
    <t>${curriculum.getCurriculumByGrade(3).getSubjectByName('체육').freeUnit.subjectSelection}</t>
  </si>
  <si>
    <t>${curriculum.getCurriculumByGrade(3).getSubjectByName('체육').freeUnit.artSports}</t>
  </si>
  <si>
    <t>${curriculum.getCurriculumByGrade(3).getSubjectByName('체육').freeUnit.club}</t>
  </si>
  <si>
    <t>${curriculum.getCurriculumByGrade(3).getSubjectByName('체육').freeUnit.careerPath}</t>
  </si>
  <si>
    <t>${curriculum.getCurriculumByGrade(3).getSubjectByName('음악').semesterUnit.g1s1Unit}</t>
  </si>
  <si>
    <t>${curriculum.getCurriculumByGrade(3).getSubjectByName('음악').adjustUnit.g1s1AdjustUnit}</t>
  </si>
  <si>
    <t>${curriculum.getCurriculumByGrade(3).getSubjectByName('음악').semesterUnit.g1s2Unit}</t>
  </si>
  <si>
    <t>${curriculum.getCurriculumByGrade(3).getSubjectByName('음악').adjustUnit.g1s2AdjustUnit}</t>
  </si>
  <si>
    <t>${curriculum.getCurriculumByGrade(3).getSubjectByName('음악').semesterUnit.g2s1Unit}</t>
  </si>
  <si>
    <t>${curriculum.getCurriculumByGrade(3).getSubjectByName('음악').semesterUnit.g2s2Unit}</t>
  </si>
  <si>
    <t>${curriculum.getCurriculumByGrade(3).getSubjectByName('음악').semesterUnit.g3s1Unit}</t>
  </si>
  <si>
    <t>${curriculum.getCurriculumByGrade(3).getSubjectByName('음악').semesterUnit.g3s2Unit}</t>
  </si>
  <si>
    <t>${curriculum.getCurriculumByGrade(3).getSubjectByName('음악').freeUnit.subjectSelection}</t>
  </si>
  <si>
    <t>${curriculum.getCurriculumByGrade(3).getSubjectByName('음악').freeUnit.artSports}</t>
  </si>
  <si>
    <t>${curriculum.getCurriculumByGrade(3).getSubjectByName('음악').freeUnit.club}</t>
  </si>
  <si>
    <t>${curriculum.getCurriculumByGrade(3).getSubjectByName('음악').freeUnit.careerPath}</t>
  </si>
  <si>
    <t>${curriculum.getCurriculumByGrade(3).getSubjectByName('미술').semesterUnit.g1s1Unit}</t>
  </si>
  <si>
    <t>${curriculum.getCurriculumByGrade(3).getSubjectByName('미술').adjustUnit.g1s1AdjustUnit}</t>
  </si>
  <si>
    <t>${curriculum.getCurriculumByGrade(3).getSubjectByName('미술').semesterUnit.g1s2Unit}</t>
  </si>
  <si>
    <t>${curriculum.getCurriculumByGrade(3).getSubjectByName('미술').adjustUnit.g1s2AdjustUnit}</t>
  </si>
  <si>
    <t>${curriculum.getCurriculumByGrade(3).getSubjectByName('미술').semesterUnit.g2s1Unit}</t>
  </si>
  <si>
    <t>${curriculum.getCurriculumByGrade(3).getSubjectByName('미술').semesterUnit.g2s2Unit}</t>
  </si>
  <si>
    <t>${curriculum.getCurriculumByGrade(3).getSubjectByName('미술').semesterUnit.g3s1Unit}</t>
  </si>
  <si>
    <t>${curriculum.getCurriculumByGrade(3).getSubjectByName('미술').semesterUnit.g3s2Unit}</t>
  </si>
  <si>
    <t>${curriculum.getCurriculumByGrade(3).getSubjectByName('미술').freeUnit.subjectSelection}</t>
  </si>
  <si>
    <t>${curriculum.getCurriculumByGrade(3).getSubjectByName('미술').freeUnit.artSports}</t>
  </si>
  <si>
    <t>${curriculum.getCurriculumByGrade(3).getSubjectByName('미술').freeUnit.club}</t>
  </si>
  <si>
    <t>${curriculum.getCurriculumByGrade(3).getSubjectByName('미술').freeUnit.careerPath}</t>
  </si>
  <si>
    <t>${curriculum.getCurriculumByGrade(3).getSubjectByName('영어').semesterUnit.g1s1Unit}</t>
  </si>
  <si>
    <t>${curriculum.getCurriculumByGrade(3).getSubjectByName('영어').adjustUnit.g1s1AdjustUnit}</t>
  </si>
  <si>
    <t>${curriculum.getCurriculumByGrade(3).getSubjectByName('영어').semesterUnit.g1s2Unit}</t>
  </si>
  <si>
    <t>${curriculum.getCurriculumByGrade(3).getSubjectByName('영어').adjustUnit.g1s2AdjustUnit}</t>
  </si>
  <si>
    <t>${curriculum.getCurriculumByGrade(3).getSubjectByName('영어').semesterUnit.g2s1Unit}</t>
  </si>
  <si>
    <t>${curriculum.getCurriculumByGrade(3).getSubjectByName('영어').semesterUnit.g2s2Unit}</t>
  </si>
  <si>
    <t>${curriculum.getCurriculumByGrade(3).getSubjectByName('영어').semesterUnit.g3s1Unit}</t>
  </si>
  <si>
    <t>${curriculum.getCurriculumByGrade(3).getSubjectByName('영어').semesterUnit.g3s2Unit}</t>
  </si>
  <si>
    <t>${curriculum.getCurriculumByGrade(3).getSubjectByName('영어').freeUnit.subjectSelection}</t>
  </si>
  <si>
    <t>${curriculum.getCurriculumByGrade(3).getSubjectByName('영어').freeUnit.artSports}</t>
  </si>
  <si>
    <t>${curriculum.getCurriculumByGrade(3).getSubjectByName('영어').freeUnit.club}</t>
  </si>
  <si>
    <t>${curriculum.getCurriculumByGrade(3).getSubjectByName('영어').freeUnit.careerPath}</t>
  </si>
  <si>
    <t>${curriculum.getCurriculumByGrade(3).getSelectSubjectNameByIndex(0)}</t>
  </si>
  <si>
    <t>${curriculum.getCurriculumByGrade(3).getSelectSubjectByIndex(0).semesterUnit.g1s1Unit}</t>
  </si>
  <si>
    <t>${curriculum.getCurriculumByGrade(3).getSelectSubjectByIndex(0).adjustUnit.g1s1AdjustUnit}</t>
  </si>
  <si>
    <t>${curriculum.getCurriculumByGrade(3).getSelectSubjectByIndex(0).semesterUnit.g1s2Unit}</t>
  </si>
  <si>
    <t>${curriculum.getCurriculumByGrade(3).getSelectSubjectByIndex(0).adjustUnit.g1s2AdjustUnit}</t>
  </si>
  <si>
    <t>${curriculum.getCurriculumByGrade(3).getSelectSubjectByIndex(0).semesterUnit.g2s1Unit}</t>
  </si>
  <si>
    <t>${curriculum.getCurriculumByGrade(3).getSelectSubjectByIndex(0).semesterUnit.g2s2Unit}</t>
  </si>
  <si>
    <t>${curriculum.getCurriculumByGrade(3).getSelectSubjectByIndex(0).semesterUnit.g3s1Unit}</t>
  </si>
  <si>
    <t>${curriculum.getCurriculumByGrade(3).getSelectSubjectByIndex(0).semesterUnit.g3s2Unit}</t>
  </si>
  <si>
    <t>${curriculum.getCurriculumByGrade(3).getSelectSubjectByIndex(0).freeUnit.subjectSelection}</t>
  </si>
  <si>
    <t>${curriculum.getCurriculumByGrade(3).getSelectSubjectByIndex(0).freeUnit.artSports}</t>
  </si>
  <si>
    <t>${curriculum.getCurriculumByGrade(3).getSelectSubjectByIndex(0).freeUnit.club}</t>
  </si>
  <si>
    <t>${curriculum.getCurriculumByGrade(3).getSelectSubjectByIndex(0).freeUnit.careerPath}</t>
  </si>
  <si>
    <t>${curriculum.getCurriculumByGrade(3).getSelectSubjectNameByIndex(1)}</t>
  </si>
  <si>
    <t>${curriculum.getCurriculumByGrade(3).getSelectSubjectByIndex(1).semesterUnit.g1s1Unit}</t>
  </si>
  <si>
    <t>${curriculum.getCurriculumByGrade(3).getSelectSubjectByIndex(1).adjustUnit.g1s1AdjustUnit}</t>
  </si>
  <si>
    <t>${curriculum.getCurriculumByGrade(3).getSelectSubjectByIndex(1).semesterUnit.g1s2Unit}</t>
  </si>
  <si>
    <t>${curriculum.getCurriculumByGrade(3).getSelectSubjectByIndex(1).adjustUnit.g1s2AdjustUnit}</t>
  </si>
  <si>
    <t>${curriculum.getCurriculumByGrade(3).getSelectSubjectByIndex(1).semesterUnit.g2s1Unit}</t>
  </si>
  <si>
    <t>${curriculum.getCurriculumByGrade(3).getSelectSubjectByIndex(1).semesterUnit.g2s2Unit}</t>
  </si>
  <si>
    <t>${curriculum.getCurriculumByGrade(3).getSelectSubjectByIndex(1).semesterUnit.g3s1Unit}</t>
  </si>
  <si>
    <t>${curriculum.getCurriculumByGrade(3).getSelectSubjectByIndex(1).semesterUnit.g3s2Unit}</t>
  </si>
  <si>
    <t>${curriculum.getCurriculumByGrade(3).getSelectSubjectByIndex(1).freeUnit.subjectSelection}</t>
  </si>
  <si>
    <t>${curriculum.getCurriculumByGrade(3).getSelectSubjectByIndex(1).freeUnit.artSports}</t>
  </si>
  <si>
    <t>${curriculum.getCurriculumByGrade(3).getSelectSubjectByIndex(1).freeUnit.club}</t>
  </si>
  <si>
    <t>${curriculum.getCurriculumByGrade(3).getSelectSubjectByIndex(1).freeUnit.careerPath}</t>
  </si>
  <si>
    <t>${curriculum.getCurriculumByGrade(3).getSelectSubjectNameByIndex(2)}</t>
  </si>
  <si>
    <t>${curriculum.getCurriculumByGrade(3).getSelectSubjectByIndex(2).semesterUnit.g1s1Unit}</t>
  </si>
  <si>
    <t>${curriculum.getCurriculumByGrade(3).getSelectSubjectByIndex(2).adjustUnit.g1s1AdjustUnit}</t>
  </si>
  <si>
    <t>${curriculum.getCurriculumByGrade(3).getSelectSubjectByIndex(2).semesterUnit.g1s2Unit}</t>
  </si>
  <si>
    <t>${curriculum.getCurriculumByGrade(3).getSelectSubjectByIndex(2).adjustUnit.g1s2AdjustUnit}</t>
  </si>
  <si>
    <t>${curriculum.getCurriculumByGrade(3).getSelectSubjectByIndex(2).semesterUnit.g2s1Unit}</t>
  </si>
  <si>
    <t>${curriculum.getCurriculumByGrade(3).getSelectSubjectByIndex(2).semesterUnit.g2s2Unit}</t>
  </si>
  <si>
    <t>${curriculum.getCurriculumByGrade(3).getSelectSubjectByIndex(2).semesterUnit.g3s1Unit}</t>
  </si>
  <si>
    <t>${curriculum.getCurriculumByGrade(3).getSelectSubjectByIndex(2).semesterUnit.g3s2Unit}</t>
  </si>
  <si>
    <t>${curriculum.getCurriculumByGrade(3).getSelectSubjectByIndex(2).freeUnit.subjectSelection}</t>
  </si>
  <si>
    <t>${curriculum.getCurriculumByGrade(3).getSelectSubjectByIndex(2).freeUnit.artSports}</t>
  </si>
  <si>
    <t>${curriculum.getCurriculumByGrade(3).getSelectSubjectByIndex(2).freeUnit.club}</t>
  </si>
  <si>
    <t>${curriculum.getCurriculumByGrade(3).getSelectSubjectByIndex(2).freeUnit.careerPath}</t>
  </si>
  <si>
    <t>${curriculum.getCurriculumByGrade(3).getSelectSubjectNameByIndex(3)}</t>
  </si>
  <si>
    <t>${curriculum.getCurriculumByGrade(3).getSelectSubjectByIndex(3).semesterUnit.g1s1Unit}</t>
  </si>
  <si>
    <t>${curriculum.getCurriculumByGrade(3).getSelectSubjectByIndex(3).adjustUnit.g1s1AdjustUnit}</t>
  </si>
  <si>
    <t>${curriculum.getCurriculumByGrade(3).getSelectSubjectByIndex(3).semesterUnit.g1s2Unit}</t>
  </si>
  <si>
    <t>${curriculum.getCurriculumByGrade(3).getSelectSubjectByIndex(3).adjustUnit.g1s2AdjustUnit}</t>
  </si>
  <si>
    <t>${curriculum.getCurriculumByGrade(3).getSelectSubjectByIndex(3).semesterUnit.g2s1Unit}</t>
  </si>
  <si>
    <t>${curriculum.getCurriculumByGrade(3).getSelectSubjectByIndex(3).semesterUnit.g2s2Unit}</t>
  </si>
  <si>
    <t>${curriculum.getCurriculumByGrade(3).getSelectSubjectByIndex(3).semesterUnit.g3s1Unit}</t>
  </si>
  <si>
    <t>${curriculum.getCurriculumByGrade(3).getSelectSubjectByIndex(3).semesterUnit.g3s2Unit}</t>
  </si>
  <si>
    <t>${curriculum.getCurriculumByGrade(3).getSelectSubjectByIndex(3).freeUnit.subjectSelection}</t>
  </si>
  <si>
    <t>${curriculum.getCurriculumByGrade(3).getSelectSubjectByIndex(3).freeUnit.artSports}</t>
  </si>
  <si>
    <t>${curriculum.getCurriculumByGrade(3).getSelectSubjectByIndex(3).freeUnit.club}</t>
  </si>
  <si>
    <t>${curriculum.getCurriculumByGrade(3).getSelectSubjectByIndex(3).freeUnit.careerPath}</t>
  </si>
  <si>
    <t>${curriculum.getCurriculumByGrade(3).getSelectSubjectNameByIndex(4)}</t>
  </si>
  <si>
    <t>${curriculum.getCurriculumByGrade(3).getSelectSubjectByIndex(4).semesterUnit.g1s1Unit}</t>
  </si>
  <si>
    <t>${curriculum.getCurriculumByGrade(3).getSelectSubjectByIndex(4).adjustUnit.g1s1AdjustUnit}</t>
  </si>
  <si>
    <t>${curriculum.getCurriculumByGrade(3).getSelectSubjectByIndex(4).semesterUnit.g1s2Unit}</t>
  </si>
  <si>
    <t>${curriculum.getCurriculumByGrade(3).getSelectSubjectByIndex(4).adjustUnit.g1s2AdjustUnit}</t>
  </si>
  <si>
    <t>${curriculum.getCurriculumByGrade(3).getSelectSubjectByIndex(4).semesterUnit.g2s1Unit}</t>
  </si>
  <si>
    <t>${curriculum.getCurriculumByGrade(3).getSelectSubjectByIndex(4).semesterUnit.g2s2Unit}</t>
  </si>
  <si>
    <t>${curriculum.getCurriculumByGrade(3).getSelectSubjectByIndex(4).semesterUnit.g3s1Unit}</t>
  </si>
  <si>
    <t>${curriculum.getCurriculumByGrade(3).getSelectSubjectByIndex(4).semesterUnit.g3s2Unit}</t>
  </si>
  <si>
    <t>${curriculum.getCurriculumByGrade(3).getSelectSubjectByIndex(4).freeUnit.subjectSelection}</t>
  </si>
  <si>
    <t>${curriculum.getCurriculumByGrade(3).getSelectSubjectByIndex(4).freeUnit.artSports}</t>
  </si>
  <si>
    <t>${curriculum.getCurriculumByGrade(3).getSelectSubjectByIndex(4).freeUnit.club}</t>
  </si>
  <si>
    <t>${curriculum.getCurriculumByGrade(3).getSelectSubjectByIndex(4).freeUnit.careerPath}</t>
  </si>
  <si>
    <t>${curriculum.getCurriculumByGrade(3).getSelectSubjectNameByIndex(5)}</t>
  </si>
  <si>
    <t>${curriculum.getCurriculumByGrade(3).getSelectSubjectByIndex(5).semesterUnit.g1s1Unit}</t>
  </si>
  <si>
    <t>${curriculum.getCurriculumByGrade(3).getSelectSubjectByIndex(5).adjustUnit.g1s1AdjustUnit}</t>
  </si>
  <si>
    <t>${curriculum.getCurriculumByGrade(3).getSelectSubjectByIndex(5).semesterUnit.g1s2Unit}</t>
  </si>
  <si>
    <t>${curriculum.getCurriculumByGrade(3).getSelectSubjectByIndex(5).adjustUnit.g1s2AdjustUnit}</t>
  </si>
  <si>
    <t>${curriculum.getCurriculumByGrade(3).getSelectSubjectByIndex(5).semesterUnit.g2s1Unit}</t>
  </si>
  <si>
    <t>${curriculum.getCurriculumByGrade(3).getSelectSubjectByIndex(5).semesterUnit.g2s2Unit}</t>
  </si>
  <si>
    <t>${curriculum.getCurriculumByGrade(3).getSelectSubjectByIndex(5).semesterUnit.g3s1Unit}</t>
  </si>
  <si>
    <t>${curriculum.getCurriculumByGrade(3).getSelectSubjectByIndex(5).semesterUnit.g3s2Unit}</t>
  </si>
  <si>
    <t>${curriculum.getCurriculumByGrade(3).getSelectSubjectByIndex(5).freeUnit.subjectSelection}</t>
  </si>
  <si>
    <t>${curriculum.getCurriculumByGrade(3).getSelectSubjectByIndex(5).freeUnit.artSports}</t>
  </si>
  <si>
    <t>${curriculum.getCurriculumByGrade(3).getSelectSubjectByIndex(5).freeUnit.club}</t>
  </si>
  <si>
    <t>${curriculum.getCurriculumByGrade(3).getSelectSubjectByIndex(5).freeUnit.careerPath}</t>
  </si>
  <si>
    <t>${curriculum.getCurriculumByGrade(3).getSelectSubjectNameByIndex(6)}</t>
  </si>
  <si>
    <t>${curriculum.getCurriculumByGrade(3).getSelectSubjectByIndex(6).semesterUnit.g1s1Unit}</t>
  </si>
  <si>
    <t>${curriculum.getCurriculumByGrade(3).getSelectSubjectByIndex(6).adjustUnit.g1s1AdjustUnit}</t>
  </si>
  <si>
    <t>${curriculum.getCurriculumByGrade(3).getSelectSubjectByIndex(6).semesterUnit.g1s2Unit}</t>
  </si>
  <si>
    <t>${curriculum.getCurriculumByGrade(3).getSelectSubjectByIndex(6).adjustUnit.g1s2AdjustUnit}</t>
  </si>
  <si>
    <t>${curriculum.getCurriculumByGrade(3).getSelectSubjectByIndex(6).semesterUnit.g2s1Unit}</t>
  </si>
  <si>
    <t>${curriculum.getCurriculumByGrade(3).getSelectSubjectByIndex(6).semesterUnit.g2s2Unit}</t>
  </si>
  <si>
    <t>${curriculum.getCurriculumByGrade(3).getSelectSubjectByIndex(6).semesterUnit.g3s1Unit}</t>
  </si>
  <si>
    <t>${curriculum.getCurriculumByGrade(3).getSelectSubjectByIndex(6).semesterUnit.g3s2Unit}</t>
  </si>
  <si>
    <t>${curriculum.getCurriculumByGrade(3).getSelectSubjectByIndex(6).freeUnit.subjectSelection}</t>
  </si>
  <si>
    <t>${curriculum.getCurriculumByGrade(3).getSelectSubjectByIndex(6).freeUnit.artSports}</t>
  </si>
  <si>
    <t>${curriculum.getCurriculumByGrade(3).getSelectSubjectByIndex(6).freeUnit.club}</t>
  </si>
  <si>
    <t>${curriculum.getCurriculumByGrade(3).getSelectSubjectByIndex(6).freeUnit.careerPath}</t>
  </si>
  <si>
    <t>${curriculum.getCurriculumByGrade(3).getSelectSubjectNameByIndex(7)}</t>
  </si>
  <si>
    <t>${curriculum.getCurriculumByGrade(3).getSelectSubjectByIndex(7).semesterUnit.g1s1Unit}</t>
  </si>
  <si>
    <t>${curriculum.getCurriculumByGrade(3).getSelectSubjectByIndex(7).adjustUnit.g1s1AdjustUnit}</t>
  </si>
  <si>
    <t>${curriculum.getCurriculumByGrade(3).getSelectSubjectByIndex(7).semesterUnit.g1s2Unit}</t>
  </si>
  <si>
    <t>${curriculum.getCurriculumByGrade(3).getSelectSubjectByIndex(7).adjustUnit.g1s2AdjustUnit}</t>
  </si>
  <si>
    <t>${curriculum.getCurriculumByGrade(3).getSelectSubjectByIndex(7).semesterUnit.g2s1Unit}</t>
  </si>
  <si>
    <t>${curriculum.getCurriculumByGrade(3).getSelectSubjectByIndex(7).semesterUnit.g2s2Unit}</t>
  </si>
  <si>
    <t>${curriculum.getCurriculumByGrade(3).getSelectSubjectByIndex(7).semesterUnit.g3s1Unit}</t>
  </si>
  <si>
    <t>${curriculum.getCurriculumByGrade(3).getSelectSubjectByIndex(7).semesterUnit.g3s2Unit}</t>
  </si>
  <si>
    <t>${curriculum.getCurriculumByGrade(3).getSelectSubjectByIndex(7).freeUnit.subjectSelection}</t>
  </si>
  <si>
    <t>${curriculum.getCurriculumByGrade(3).getSelectSubjectByIndex(7).freeUnit.artSports}</t>
  </si>
  <si>
    <t>${curriculum.getCurriculumByGrade(3).getSelectSubjectByIndex(7).freeUnit.club}</t>
  </si>
  <si>
    <t>${curriculum.getCurriculumByGrade(3).getSelectSubjectByIndex(7).freeUnit.careerPath}</t>
  </si>
  <si>
    <t>${curriculum.getCurriculumByGrade(3).autonomousActivity.semesterUnit.g1s1Unit}</t>
  </si>
  <si>
    <t>${curriculum.getCurriculumByGrade(3).autonomousActivity.adjustUnit.g1s1AdjustUnit}</t>
  </si>
  <si>
    <t>${curriculum.getCurriculumByGrade(3).autonomousActivity.semesterUnit.g1s2Unit}</t>
  </si>
  <si>
    <t>${curriculum.getCurriculumByGrade(3).autonomousActivity.adjustUnit.g1s2AdjustUnit}</t>
  </si>
  <si>
    <t>${curriculum.getCurriculumByGrade(3).autonomousActivity.semesterUnit.g2s1Unit}</t>
  </si>
  <si>
    <t>${curriculum.getCurriculumByGrade(3).autonomousActivity.semesterUnit.g2s2Unit}</t>
  </si>
  <si>
    <t>${curriculum.getCurriculumByGrade(3).autonomousActivity.semesterUnit.g3s1Unit}</t>
  </si>
  <si>
    <t>${curriculum.getCurriculumByGrade(3).autonomousActivity.semesterUnit.g3s2Unit}</t>
  </si>
  <si>
    <t>${curriculum.getCurriculumByGrade(3).autonomousActivity.freeUnit.subjectSelection}</t>
  </si>
  <si>
    <t>${curriculum.getCurriculumByGrade(3).autonomousActivity.freeUnit.artSports}</t>
  </si>
  <si>
    <t>${curriculum.getCurriculumByGrade(3).autonomousActivity.freeUnit.club}</t>
  </si>
  <si>
    <t>${curriculum.getCurriculumByGrade(3).autonomousActivity.freeUnit.careerPath}</t>
  </si>
  <si>
    <t>${curriculum.getCurriculumByGrade(3).careerActivity.semesterUnit.g1s1Unit}</t>
  </si>
  <si>
    <t>${curriculum.getCurriculumByGrade(3).careerActivity.adjustUnit.g1s1AdjustUnit}</t>
  </si>
  <si>
    <t>${curriculum.getCurriculumByGrade(3).careerActivity.semesterUnit.g1s2Unit}</t>
  </si>
  <si>
    <t>${curriculum.getCurriculumByGrade(3).careerActivity.adjustUnit.g1s2AdjustUnit}</t>
  </si>
  <si>
    <t>${curriculum.getCurriculumByGrade(3).careerActivity.semesterUnit.g2s1Unit}</t>
  </si>
  <si>
    <t>${curriculum.getCurriculumByGrade(3).careerActivity.semesterUnit.g2s2Unit}</t>
  </si>
  <si>
    <t>${curriculum.getCurriculumByGrade(3).careerActivity.semesterUnit.g3s1Unit}</t>
  </si>
  <si>
    <t>${curriculum.getCurriculumByGrade(3).careerActivity.semesterUnit.g3s2Unit}</t>
  </si>
  <si>
    <t>${curriculum.getCurriculumByGrade(3).careerActivity.freeUnit.subjectSelection}</t>
  </si>
  <si>
    <t>${curriculum.getCurriculumByGrade(3).careerActivity.freeUnit.artSports}</t>
  </si>
  <si>
    <t>${curriculum.getCurriculumByGrade(3).careerActivity.freeUnit.club}</t>
  </si>
  <si>
    <t>${curriculum.getCurriculumByGrade(3).careerActivity.freeUnit.careerPath}</t>
  </si>
  <si>
    <t>${curriculum.getCurriculumByGrade(3).volunteer.semesterUnit.g1s1Unit}</t>
  </si>
  <si>
    <t>${curriculum.getCurriculumByGrade(3).volunteer.adjustUnit.g1s1AdjustUnit}</t>
  </si>
  <si>
    <t>${curriculum.getCurriculumByGrade(3).volunteer.semesterUnit.g1s2Unit}</t>
  </si>
  <si>
    <t>${curriculum.getCurriculumByGrade(3).volunteer.adjustUnit.g1s2AdjustUnit}</t>
  </si>
  <si>
    <t>${curriculum.getCurriculumByGrade(3).volunteer.semesterUnit.g2s1Unit}</t>
  </si>
  <si>
    <t>${curriculum.getCurriculumByGrade(3).volunteer.semesterUnit.g2s2Unit}</t>
  </si>
  <si>
    <t>${curriculum.getCurriculumByGrade(3).volunteer.semesterUnit.g3s1Unit}</t>
  </si>
  <si>
    <t>${curriculum.getCurriculumByGrade(3).volunteer.semesterUnit.g3s2Unit}</t>
  </si>
  <si>
    <t>${curriculum.getCurriculumByGrade(3).volunteer.freeUnit.subjectSelection}</t>
  </si>
  <si>
    <t>${curriculum.getCurriculumByGrade(3).volunteer.freeUnit.artSports}</t>
  </si>
  <si>
    <t>${curriculum.getCurriculumByGrade(3).volunteer.freeUnit.club}</t>
  </si>
  <si>
    <t>${curriculum.getCurriculumByGrade(3).volunteer.freeUnit.careerPath}</t>
  </si>
  <si>
    <t>${curriculum.getCurriculumByGrade(3).clubActivity.semesterUnit.g1s1Unit}</t>
  </si>
  <si>
    <t>${curriculum.getCurriculumByGrade(3).clubActivity.adjustUnit.g1s1AdjustUnit}</t>
  </si>
  <si>
    <t>${curriculum.getCurriculumByGrade(3).clubActivity.semesterUnit.g1s2Unit}</t>
  </si>
  <si>
    <t>${curriculum.getCurriculumByGrade(3).clubActivity.adjustUnit.g1s2AdjustUnit}</t>
  </si>
  <si>
    <t>${curriculum.getCurriculumByGrade(3).clubActivity.semesterUnit.g2s1Unit}</t>
  </si>
  <si>
    <t>${curriculum.getCurriculumByGrade(3).clubActivity.semesterUnit.g2s2Unit}</t>
  </si>
  <si>
    <t>${curriculum.getCurriculumByGrade(3).clubActivity.semesterUnit.g3s1Unit}</t>
  </si>
  <si>
    <t>${curriculum.getCurriculumByGrade(3).clubActivity.semesterUnit.g3s2Unit}</t>
  </si>
  <si>
    <t>${curriculum.getCurriculumByGrade(3).clubActivity.freeUnit.subjectSelection}</t>
  </si>
  <si>
    <t>${curriculum.getCurriculumByGrade(3).clubActivity.freeUnit.artSports}</t>
  </si>
  <si>
    <t>${curriculum.getCurriculumByGrade(3).clubActivity.freeUnit.club}</t>
  </si>
  <si>
    <t>${curriculum.getCurriculumByGrade(3).clubActivity.freeUnit.careerPath}</t>
  </si>
  <si>
    <t>${curriculum.getCurriculumByGrade(3).creative.semesterUnit.g1s1Unit}</t>
  </si>
  <si>
    <t>${curriculum.getCurriculumByGrade(3).creative.adjustUnit.g1s1AdjustUnit}</t>
  </si>
  <si>
    <t>${curriculum.getCurriculumByGrade(3).creative.semesterUnit.g1s2Unit}</t>
  </si>
  <si>
    <t>${curriculum.getCurriculumByGrade(3).creative.adjustUnit.g1s2AdjustUnit}</t>
  </si>
  <si>
    <t>${curriculum.getCurriculumByGrade(3).creative.semesterUnit.g2s1Unit}</t>
  </si>
  <si>
    <t>${curriculum.getCurriculumByGrade(3).creative.semesterUnit.g2s2Unit}</t>
  </si>
  <si>
    <t>${curriculum.getCurriculumByGrade(3).creative.semesterUnit.g3s1Unit}</t>
  </si>
  <si>
    <t>${curriculum.getCurriculumByGrade(3).creative.semesterUnit.g3s2Unit}</t>
  </si>
  <si>
    <t>${curriculum.getCurriculumByGrade(3).creative.freeUnit.subjectSelection}</t>
  </si>
  <si>
    <t>${curriculum.getCurriculumByGrade(3).creative.freeUnit.artSports}</t>
  </si>
  <si>
    <t>${curriculum.getCurriculumByGrade(3).creative.freeUnit.club}</t>
  </si>
  <si>
    <t>${curriculum.getCurriculumByGrade(3).creative.freeUnit.careerPath}</t>
  </si>
  <si>
    <t>${curriculum.getCurriculumByGrade(3).creativeOver.semesterUnit.g1s1Unit}</t>
  </si>
  <si>
    <t>${curriculum.getCurriculumByGrade(3).creativeOver.adjustUnit.g1s1AdjustUnit}</t>
  </si>
  <si>
    <t>${curriculum.getCurriculumByGrade(3).creativeOver.semesterUnit.g1s2Unit}</t>
  </si>
  <si>
    <t>${curriculum.getCurriculumByGrade(3).creativeOver.adjustUnit.g1s2AdjustUnit}</t>
  </si>
  <si>
    <t>${curriculum.getCurriculumByGrade(3).creativeOver.semesterUnit.g2s1Unit}</t>
  </si>
  <si>
    <t>${curriculum.getCurriculumByGrade(3).creativeOver.semesterUnit.g2s2Unit}</t>
  </si>
  <si>
    <t>${curriculum.getCurriculumByGrade(3).creativeOver.semesterUnit.g3s1Unit}</t>
  </si>
  <si>
    <t>${curriculum.getCurriculumByGrade(3).creativeOver.semesterUnit.g3s2Unit}</t>
  </si>
  <si>
    <t>${curriculum.getCurriculumByGrade(3).creativeOver.freeUnit.subjectSelection}</t>
  </si>
  <si>
    <t>${curriculum.getCurriculumByGrade(3).creativeOver.freeUnit.artSports}</t>
  </si>
  <si>
    <t>${curriculum.getCurriculumByGrade(3).creativeOver.freeUnit.club}</t>
  </si>
  <si>
    <t>${curriculum.getCurriculumByGrade(3).creativeOver.freeUnit.careerPath}</t>
  </si>
  <si>
    <t>${curriculum.getCurriculumByGrade(3).curriculumReduction.semesterUnit.g1s1Unit}</t>
  </si>
  <si>
    <t>${curriculum.getCurriculumByGrade(3).curriculumReduction.adjustUnit.g1s1AdjustUnit}</t>
  </si>
  <si>
    <t>${curriculum.getCurriculumByGrade(3).curriculumReduction.semesterUnit.g1s2Unit}</t>
  </si>
  <si>
    <t>${curriculum.getCurriculumByGrade(3).curriculumReduction.adjustUnit.g1s2AdjustUnit}</t>
  </si>
  <si>
    <t>${curriculum.getCurriculumByGrade(3).curriculumReduction.semesterUnit.g2s1Unit}</t>
  </si>
  <si>
    <t>${curriculum.getCurriculumByGrade(3).curriculumReduction.semesterUnit.g2s2Unit}</t>
  </si>
  <si>
    <t>${curriculum.getCurriculumByGrade(3).curriculumReduction.semesterUnit.g3s1Unit}</t>
  </si>
  <si>
    <t>${curriculum.getCurriculumByGrade(3).curriculumReduction.semesterUnit.g3s2Unit}</t>
  </si>
  <si>
    <t>${curriculum.getCurriculumByGrade(3).curriculumReduction.freeUnit.subjectSelection}</t>
  </si>
  <si>
    <t>${curriculum.getCurriculumByGrade(3).curriculumReduction.freeUnit.artSports}</t>
  </si>
  <si>
    <t>${curriculum.getCurriculumByGrade(3).curriculumReduction.freeUnit.club}</t>
  </si>
  <si>
    <t>${curriculum.getCurriculumByGrade(3).curriculumReduction.freeUnit.careerPath}</t>
  </si>
  <si>
    <t>${curriculum.getCurriculumByGrade(3).year}</t>
    <phoneticPr fontId="1" type="noConversion"/>
  </si>
  <si>
    <t>${curriculum.getCurriculumByGrade(3).freeSemester.text}</t>
  </si>
  <si>
    <t>${curriculum.getCurriculumByGrade(3).freeOperation.text}</t>
  </si>
  <si>
    <t>${curriculum.getCurriculumByGrade(3).classNumber.g1}</t>
  </si>
  <si>
    <t>${curriculum.getCurriculumByGrade(3).classNumber.g2}</t>
  </si>
  <si>
    <t>${curriculum.getCurriculumByGrade(3).getSubjectByName('국어').semesterUnit.g1s1Unit}</t>
  </si>
  <si>
    <t>${curriculum.getCurriculumByGrade(3).getSubjectByName('국어').adjustUnit.g1s1AdjustUnit}</t>
  </si>
  <si>
    <t>${curriculum.getCurriculumByGrade(3).getSubjectByName('국어').semesterUnit.g1s2Unit}</t>
  </si>
  <si>
    <t>${curriculum.getCurriculumByGrade(3).getSubjectByName('국어').adjustUnit.g1s2AdjustUnit}</t>
  </si>
  <si>
    <t>${curriculum.getCurriculumByGrade(3).getSubjectByName('국어').semesterUnit.g2s1Unit}</t>
  </si>
  <si>
    <t>${curriculum.getCurriculumByGrade(3).getSubjectByName('국어').semesterUnit.g2s2Unit}</t>
  </si>
  <si>
    <t>${curriculum.getCurriculumByGrade(3).getSubjectByName('국어').semesterUnit.g3s1Unit}</t>
  </si>
  <si>
    <t>${curriculum.getCurriculumByGrade(3).getSubjectByName('국어').semesterUnit.g3s2Unit}</t>
  </si>
  <si>
    <t>${curriculum.getCurriculumByGrade(3).getSubjectByName('국어').freeUnit.subjectSelection}</t>
  </si>
  <si>
    <t>${curriculum.getCurriculumByGrade(3).getSubjectByName('국어').freeUnit.artSports}</t>
  </si>
  <si>
    <t>${curriculum.getCurriculumByGrade(3).getSubjectByName('국어').freeUnit.club}</t>
  </si>
  <si>
    <t>${curriculum.getCurriculumByGrade(3).getSubjectByName('국어').freeUnit.careerPath}</t>
  </si>
  <si>
    <t>${curriculum.getCurriculumByGrade(2).freeSemester.text}</t>
  </si>
  <si>
    <t>${curriculum.getCurriculumByGrade(2).freeOperation.text}</t>
  </si>
  <si>
    <t>${curriculum.getCurriculumByGrade(2).classNumber.g1}</t>
  </si>
  <si>
    <t>${curriculum.getCurriculumByGrade(2).classNumber.g2}</t>
  </si>
  <si>
    <t>${curriculum.getCurriculumByGrade(2).classNumber.g3}</t>
  </si>
  <si>
    <t>${curriculum.getCurriculumByGrade(2).getSubjectByName('국어').semesterUnit.g1s1Unit}</t>
  </si>
  <si>
    <t>${curriculum.getCurriculumByGrade(2).getSubjectByName('국어').adjustUnit.g1s1AdjustUnit}</t>
  </si>
  <si>
    <t>${curriculum.getCurriculumByGrade(2).getSubjectByName('국어').semesterUnit.g1s2Unit}</t>
  </si>
  <si>
    <t>${curriculum.getCurriculumByGrade(2).getSubjectByName('국어').semesterUnit.g2s1Unit}</t>
  </si>
  <si>
    <t>${curriculum.getCurriculumByGrade(2).getSubjectByName('국어').semesterUnit.g2s2Unit}</t>
  </si>
  <si>
    <t>${curriculum.getCurriculumByGrade(2).getSubjectByName('국어').semesterUnit.g3s1Unit}</t>
  </si>
  <si>
    <t>${curriculum.getCurriculumByGrade(2).getSubjectByName('국어').semesterUnit.g3s2Unit}</t>
  </si>
  <si>
    <t>${curriculum.getCurriculumByGrade(2).getSubjectByName('국어').freeUnit.subjectSelection}</t>
  </si>
  <si>
    <t>${curriculum.getCurriculumByGrade(2).getSubjectByName('국어').freeUnit.careerPath}</t>
  </si>
  <si>
    <t>${curriculum.getCurriculumByGrade(2).getSubjectByName('사회').semesterUnit.g1s1Unit}</t>
  </si>
  <si>
    <t>${curriculum.getCurriculumByGrade(2).getSubjectByName('사회').adjustUnit.g1s1AdjustUnit}</t>
  </si>
  <si>
    <t>${curriculum.getCurriculumByGrade(2).getSubjectByName('사회').semesterUnit.g1s2Unit}</t>
  </si>
  <si>
    <t>${curriculum.getCurriculumByGrade(2).getSubjectByName('사회').semesterUnit.g2s1Unit}</t>
  </si>
  <si>
    <t>${curriculum.getCurriculumByGrade(2).getSubjectByName('사회').semesterUnit.g2s2Unit}</t>
  </si>
  <si>
    <t>${curriculum.getCurriculumByGrade(2).getSubjectByName('사회').semesterUnit.g3s1Unit}</t>
  </si>
  <si>
    <t>${curriculum.getCurriculumByGrade(2).getSubjectByName('사회').semesterUnit.g3s2Unit}</t>
  </si>
  <si>
    <t>${curriculum.getCurriculumByGrade(2).getSubjectByName('사회').freeUnit.subjectSelection}</t>
  </si>
  <si>
    <t>${curriculum.getCurriculumByGrade(2).getSubjectByName('사회').freeUnit.careerPath}</t>
  </si>
  <si>
    <t>${curriculum.getCurriculumByGrade(2).getSubjectByName('역사').semesterUnit.g1s1Unit}</t>
  </si>
  <si>
    <t>${curriculum.getCurriculumByGrade(2).getSubjectByName('역사').adjustUnit.g1s1AdjustUnit}</t>
  </si>
  <si>
    <t>${curriculum.getCurriculumByGrade(2).getSubjectByName('역사').semesterUnit.g1s2Unit}</t>
  </si>
  <si>
    <t>${curriculum.getCurriculumByGrade(2).getSubjectByName('역사').semesterUnit.g2s1Unit}</t>
  </si>
  <si>
    <t>${curriculum.getCurriculumByGrade(2).getSubjectByName('역사').semesterUnit.g2s2Unit}</t>
  </si>
  <si>
    <t>${curriculum.getCurriculumByGrade(2).getSubjectByName('역사').semesterUnit.g3s1Unit}</t>
  </si>
  <si>
    <t>${curriculum.getCurriculumByGrade(2).getSubjectByName('역사').semesterUnit.g3s2Unit}</t>
  </si>
  <si>
    <t>${curriculum.getCurriculumByGrade(2).getSubjectByName('역사').freeUnit.subjectSelection}</t>
  </si>
  <si>
    <t>${curriculum.getCurriculumByGrade(2).getSubjectByName('역사').freeUnit.careerPath}</t>
  </si>
  <si>
    <t>${curriculum.getCurriculumByGrade(2).getSubjectByName('도덕').semesterUnit.g1s1Unit}</t>
  </si>
  <si>
    <t>${curriculum.getCurriculumByGrade(2).getSubjectByName('도덕').adjustUnit.g1s1AdjustUnit}</t>
  </si>
  <si>
    <t>${curriculum.getCurriculumByGrade(2).getSubjectByName('도덕').semesterUnit.g1s2Unit}</t>
  </si>
  <si>
    <t>${curriculum.getCurriculumByGrade(2).getSubjectByName('도덕').semesterUnit.g2s1Unit}</t>
  </si>
  <si>
    <t>${curriculum.getCurriculumByGrade(2).getSubjectByName('도덕').semesterUnit.g2s2Unit}</t>
  </si>
  <si>
    <t>${curriculum.getCurriculumByGrade(2).getSubjectByName('도덕').semesterUnit.g3s1Unit}</t>
  </si>
  <si>
    <t>${curriculum.getCurriculumByGrade(2).getSubjectByName('도덕').semesterUnit.g3s2Unit}</t>
  </si>
  <si>
    <t>${curriculum.getCurriculumByGrade(2).getSubjectByName('도덕').freeUnit.subjectSelection}</t>
  </si>
  <si>
    <t>${curriculum.getCurriculumByGrade(2).getSubjectByName('도덕').freeUnit.careerPath}</t>
  </si>
  <si>
    <t>${curriculum.getCurriculumByGrade(2).getSubjectByName('수학').semesterUnit.g1s1Unit}</t>
  </si>
  <si>
    <t>${curriculum.getCurriculumByGrade(2).getSubjectByName('수학').adjustUnit.g1s1AdjustUnit}</t>
  </si>
  <si>
    <t>${curriculum.getCurriculumByGrade(2).getSubjectByName('수학').semesterUnit.g1s2Unit}</t>
  </si>
  <si>
    <t>${curriculum.getCurriculumByGrade(2).getSubjectByName('수학').semesterUnit.g2s1Unit}</t>
  </si>
  <si>
    <t>${curriculum.getCurriculumByGrade(2).getSubjectByName('수학').semesterUnit.g2s2Unit}</t>
  </si>
  <si>
    <t>${curriculum.getCurriculumByGrade(2).getSubjectByName('수학').semesterUnit.g3s1Unit}</t>
  </si>
  <si>
    <t>${curriculum.getCurriculumByGrade(2).getSubjectByName('수학').semesterUnit.g3s2Unit}</t>
  </si>
  <si>
    <t>${curriculum.getCurriculumByGrade(2).getSubjectByName('수학').freeUnit.subjectSelection}</t>
  </si>
  <si>
    <t>${curriculum.getCurriculumByGrade(2).getSubjectByName('수학').freeUnit.careerPath}</t>
  </si>
  <si>
    <t>${curriculum.getCurriculumByGrade(2).getSubjectByName('과학').semesterUnit.g1s1Unit}</t>
  </si>
  <si>
    <t>${curriculum.getCurriculumByGrade(2).getSubjectByName('과학').adjustUnit.g1s1AdjustUnit}</t>
  </si>
  <si>
    <t>${curriculum.getCurriculumByGrade(2).getSubjectByName('과학').semesterUnit.g1s2Unit}</t>
  </si>
  <si>
    <t>${curriculum.getCurriculumByGrade(2).getSubjectByName('과학').semesterUnit.g2s1Unit}</t>
  </si>
  <si>
    <t>${curriculum.getCurriculumByGrade(2).getSubjectByName('과학').semesterUnit.g2s2Unit}</t>
  </si>
  <si>
    <t>${curriculum.getCurriculumByGrade(2).getSubjectByName('과학').semesterUnit.g3s1Unit}</t>
  </si>
  <si>
    <t>${curriculum.getCurriculumByGrade(2).getSubjectByName('과학').semesterUnit.g3s2Unit}</t>
  </si>
  <si>
    <t>${curriculum.getCurriculumByGrade(2).getSubjectByName('과학').freeUnit.subjectSelection}</t>
  </si>
  <si>
    <t>${curriculum.getCurriculumByGrade(2).getSubjectByName('과학').freeUnit.careerPath}</t>
  </si>
  <si>
    <t>${curriculum.getCurriculumByGrade(2).getSubjectByName('기술·가정').semesterUnit.g1s1Unit}</t>
  </si>
  <si>
    <t>${curriculum.getCurriculumByGrade(2).getSubjectByName('기술·가정').adjustUnit.g1s1AdjustUnit}</t>
  </si>
  <si>
    <t>${curriculum.getCurriculumByGrade(2).getSubjectByName('기술·가정').semesterUnit.g1s2Unit}</t>
  </si>
  <si>
    <t>${curriculum.getCurriculumByGrade(2).getSubjectByName('기술·가정').semesterUnit.g2s1Unit}</t>
  </si>
  <si>
    <t>${curriculum.getCurriculumByGrade(2).getSubjectByName('기술·가정').semesterUnit.g2s2Unit}</t>
  </si>
  <si>
    <t>${curriculum.getCurriculumByGrade(2).getSubjectByName('기술·가정').semesterUnit.g3s1Unit}</t>
  </si>
  <si>
    <t>${curriculum.getCurriculumByGrade(2).getSubjectByName('기술·가정').semesterUnit.g3s2Unit}</t>
  </si>
  <si>
    <t>${curriculum.getCurriculumByGrade(2).getSubjectByName('기술·가정').freeUnit.subjectSelection}</t>
  </si>
  <si>
    <t>${curriculum.getCurriculumByGrade(2).getSubjectByName('기술·가정').freeUnit.careerPath}</t>
  </si>
  <si>
    <t>${curriculum.getCurriculumByGrade(2).getSubjectByName('정보').semesterUnit.g1s1Unit}</t>
  </si>
  <si>
    <t>${curriculum.getCurriculumByGrade(2).getSubjectByName('정보').adjustUnit.g1s1AdjustUnit}</t>
  </si>
  <si>
    <t>${curriculum.getCurriculumByGrade(2).getSubjectByName('정보').semesterUnit.g1s2Unit}</t>
  </si>
  <si>
    <t>${curriculum.getCurriculumByGrade(2).getSubjectByName('정보').semesterUnit.g2s1Unit}</t>
  </si>
  <si>
    <t>${curriculum.getCurriculumByGrade(2).getSubjectByName('정보').semesterUnit.g2s2Unit}</t>
  </si>
  <si>
    <t>${curriculum.getCurriculumByGrade(2).getSubjectByName('정보').semesterUnit.g3s1Unit}</t>
  </si>
  <si>
    <t>${curriculum.getCurriculumByGrade(2).getSubjectByName('정보').semesterUnit.g3s2Unit}</t>
  </si>
  <si>
    <t>${curriculum.getCurriculumByGrade(2).getSubjectByName('정보').freeUnit.subjectSelection}</t>
  </si>
  <si>
    <t>${curriculum.getCurriculumByGrade(2).getSubjectByName('정보').freeUnit.careerPath}</t>
  </si>
  <si>
    <t>${curriculum.getCurriculumByGrade(2).getSubjectByName('체육').semesterUnit.g1s1Unit}</t>
  </si>
  <si>
    <t>${curriculum.getCurriculumByGrade(2).getSubjectByName('체육').adjustUnit.g1s1AdjustUnit}</t>
  </si>
  <si>
    <t>${curriculum.getCurriculumByGrade(2).getSubjectByName('체육').semesterUnit.g1s2Unit}</t>
  </si>
  <si>
    <t>${curriculum.getCurriculumByGrade(2).getSubjectByName('체육').semesterUnit.g2s1Unit}</t>
  </si>
  <si>
    <t>${curriculum.getCurriculumByGrade(2).getSubjectByName('체육').semesterUnit.g2s2Unit}</t>
  </si>
  <si>
    <t>${curriculum.getCurriculumByGrade(2).getSubjectByName('체육').semesterUnit.g3s1Unit}</t>
  </si>
  <si>
    <t>${curriculum.getCurriculumByGrade(2).getSubjectByName('체육').semesterUnit.g3s2Unit}</t>
  </si>
  <si>
    <t>${curriculum.getCurriculumByGrade(2).getSubjectByName('체육').freeUnit.subjectSelection}</t>
  </si>
  <si>
    <t>${curriculum.getCurriculumByGrade(2).getSubjectByName('체육').freeUnit.careerPath}</t>
  </si>
  <si>
    <t>${curriculum.getCurriculumByGrade(2).getSubjectByName('음악').semesterUnit.g1s1Unit}</t>
  </si>
  <si>
    <t>${curriculum.getCurriculumByGrade(2).getSubjectByName('음악').adjustUnit.g1s1AdjustUnit}</t>
  </si>
  <si>
    <t>${curriculum.getCurriculumByGrade(2).getSubjectByName('음악').semesterUnit.g1s2Unit}</t>
  </si>
  <si>
    <t>${curriculum.getCurriculumByGrade(2).getSubjectByName('음악').semesterUnit.g2s1Unit}</t>
  </si>
  <si>
    <t>${curriculum.getCurriculumByGrade(2).getSubjectByName('음악').semesterUnit.g2s2Unit}</t>
  </si>
  <si>
    <t>${curriculum.getCurriculumByGrade(2).getSubjectByName('음악').semesterUnit.g3s1Unit}</t>
  </si>
  <si>
    <t>${curriculum.getCurriculumByGrade(2).getSubjectByName('음악').semesterUnit.g3s2Unit}</t>
  </si>
  <si>
    <t>${curriculum.getCurriculumByGrade(2).getSubjectByName('음악').freeUnit.subjectSelection}</t>
  </si>
  <si>
    <t>${curriculum.getCurriculumByGrade(2).getSubjectByName('음악').freeUnit.careerPath}</t>
  </si>
  <si>
    <t>${curriculum.getCurriculumByGrade(2).getSubjectByName('미술').semesterUnit.g1s1Unit}</t>
  </si>
  <si>
    <t>${curriculum.getCurriculumByGrade(2).getSubjectByName('미술').adjustUnit.g1s1AdjustUnit}</t>
  </si>
  <si>
    <t>${curriculum.getCurriculumByGrade(2).getSubjectByName('미술').semesterUnit.g1s2Unit}</t>
  </si>
  <si>
    <t>${curriculum.getCurriculumByGrade(2).getSubjectByName('미술').semesterUnit.g2s1Unit}</t>
  </si>
  <si>
    <t>${curriculum.getCurriculumByGrade(2).getSubjectByName('미술').semesterUnit.g2s2Unit}</t>
  </si>
  <si>
    <t>${curriculum.getCurriculumByGrade(2).getSubjectByName('미술').semesterUnit.g3s1Unit}</t>
  </si>
  <si>
    <t>${curriculum.getCurriculumByGrade(2).getSubjectByName('미술').semesterUnit.g3s2Unit}</t>
  </si>
  <si>
    <t>${curriculum.getCurriculumByGrade(2).getSubjectByName('미술').freeUnit.subjectSelection}</t>
  </si>
  <si>
    <t>${curriculum.getCurriculumByGrade(2).getSubjectByName('미술').freeUnit.careerPath}</t>
  </si>
  <si>
    <t>${curriculum.getCurriculumByGrade(2).getSubjectByName('영어').semesterUnit.g1s1Unit}</t>
  </si>
  <si>
    <t>${curriculum.getCurriculumByGrade(2).getSubjectByName('영어').adjustUnit.g1s1AdjustUnit}</t>
  </si>
  <si>
    <t>${curriculum.getCurriculumByGrade(2).getSubjectByName('영어').semesterUnit.g1s2Unit}</t>
  </si>
  <si>
    <t>${curriculum.getCurriculumByGrade(2).getSubjectByName('영어').semesterUnit.g2s1Unit}</t>
  </si>
  <si>
    <t>${curriculum.getCurriculumByGrade(2).getSubjectByName('영어').semesterUnit.g2s2Unit}</t>
  </si>
  <si>
    <t>${curriculum.getCurriculumByGrade(2).getSubjectByName('영어').semesterUnit.g3s1Unit}</t>
  </si>
  <si>
    <t>${curriculum.getCurriculumByGrade(2).getSubjectByName('영어').semesterUnit.g3s2Unit}</t>
  </si>
  <si>
    <t>${curriculum.getCurriculumByGrade(2).getSubjectByName('영어').freeUnit.subjectSelection}</t>
  </si>
  <si>
    <t>${curriculum.getCurriculumByGrade(2).getSubjectByName('영어').freeUnit.careerPath}</t>
  </si>
  <si>
    <t>${curriculum.getCurriculumByGrade(2).getSelectSubjectNameByIndex(0)}</t>
  </si>
  <si>
    <t>${curriculum.getCurriculumByGrade(2).getSelectSubjectByIndex(0).semesterUnit.g1s1Unit}</t>
  </si>
  <si>
    <t>${curriculum.getCurriculumByGrade(2).getSelectSubjectByIndex(0).adjustUnit.g1s1AdjustUnit}</t>
  </si>
  <si>
    <t>${curriculum.getCurriculumByGrade(2).getSelectSubjectByIndex(0).semesterUnit.g1s2Unit}</t>
  </si>
  <si>
    <t>${curriculum.getCurriculumByGrade(2).getSelectSubjectByIndex(0).semesterUnit.g2s1Unit}</t>
  </si>
  <si>
    <t>${curriculum.getCurriculumByGrade(2).getSelectSubjectByIndex(0).semesterUnit.g2s2Unit}</t>
  </si>
  <si>
    <t>${curriculum.getCurriculumByGrade(2).getSelectSubjectByIndex(0).semesterUnit.g3s1Unit}</t>
  </si>
  <si>
    <t>${curriculum.getCurriculumByGrade(2).getSelectSubjectByIndex(0).semesterUnit.g3s2Unit}</t>
  </si>
  <si>
    <t>${curriculum.getCurriculumByGrade(2).getSelectSubjectByIndex(0).freeUnit.subjectSelection}</t>
  </si>
  <si>
    <t>${curriculum.getCurriculumByGrade(2).getSelectSubjectByIndex(0).freeUnit.careerPath}</t>
  </si>
  <si>
    <t>${curriculum.getCurriculumByGrade(2).getSelectSubjectNameByIndex(1)}</t>
  </si>
  <si>
    <t>${curriculum.getCurriculumByGrade(2).getSelectSubjectByIndex(1).semesterUnit.g1s1Unit}</t>
  </si>
  <si>
    <t>${curriculum.getCurriculumByGrade(2).getSelectSubjectByIndex(1).adjustUnit.g1s1AdjustUnit}</t>
  </si>
  <si>
    <t>${curriculum.getCurriculumByGrade(2).getSelectSubjectByIndex(1).semesterUnit.g1s2Unit}</t>
  </si>
  <si>
    <t>${curriculum.getCurriculumByGrade(2).getSelectSubjectByIndex(1).semesterUnit.g2s1Unit}</t>
  </si>
  <si>
    <t>${curriculum.getCurriculumByGrade(2).getSelectSubjectByIndex(1).semesterUnit.g2s2Unit}</t>
  </si>
  <si>
    <t>${curriculum.getCurriculumByGrade(2).getSelectSubjectByIndex(1).semesterUnit.g3s1Unit}</t>
  </si>
  <si>
    <t>${curriculum.getCurriculumByGrade(2).getSelectSubjectByIndex(1).semesterUnit.g3s2Unit}</t>
  </si>
  <si>
    <t>${curriculum.getCurriculumByGrade(2).getSelectSubjectByIndex(1).freeUnit.subjectSelection}</t>
  </si>
  <si>
    <t>${curriculum.getCurriculumByGrade(2).getSelectSubjectByIndex(1).freeUnit.careerPath}</t>
  </si>
  <si>
    <t>${curriculum.getCurriculumByGrade(2).getSelectSubjectNameByIndex(2)}</t>
  </si>
  <si>
    <t>${curriculum.getCurriculumByGrade(2).getSelectSubjectByIndex(2).semesterUnit.g1s1Unit}</t>
  </si>
  <si>
    <t>${curriculum.getCurriculumByGrade(2).getSelectSubjectByIndex(2).adjustUnit.g1s1AdjustUnit}</t>
  </si>
  <si>
    <t>${curriculum.getCurriculumByGrade(2).getSelectSubjectByIndex(2).semesterUnit.g1s2Unit}</t>
  </si>
  <si>
    <t>${curriculum.getCurriculumByGrade(2).getSelectSubjectByIndex(2).semesterUnit.g2s1Unit}</t>
  </si>
  <si>
    <t>${curriculum.getCurriculumByGrade(2).getSelectSubjectByIndex(2).semesterUnit.g2s2Unit}</t>
  </si>
  <si>
    <t>${curriculum.getCurriculumByGrade(2).getSelectSubjectByIndex(2).semesterUnit.g3s1Unit}</t>
  </si>
  <si>
    <t>${curriculum.getCurriculumByGrade(2).getSelectSubjectByIndex(2).semesterUnit.g3s2Unit}</t>
  </si>
  <si>
    <t>${curriculum.getCurriculumByGrade(2).getSelectSubjectByIndex(2).freeUnit.subjectSelection}</t>
  </si>
  <si>
    <t>${curriculum.getCurriculumByGrade(2).getSelectSubjectByIndex(2).freeUnit.careerPath}</t>
  </si>
  <si>
    <t>${curriculum.getCurriculumByGrade(2).getSelectSubjectNameByIndex(3)}</t>
  </si>
  <si>
    <t>${curriculum.getCurriculumByGrade(2).getSelectSubjectByIndex(3).semesterUnit.g1s1Unit}</t>
  </si>
  <si>
    <t>${curriculum.getCurriculumByGrade(2).getSelectSubjectByIndex(3).adjustUnit.g1s1AdjustUnit}</t>
  </si>
  <si>
    <t>${curriculum.getCurriculumByGrade(2).getSelectSubjectByIndex(3).semesterUnit.g1s2Unit}</t>
  </si>
  <si>
    <t>${curriculum.getCurriculumByGrade(2).getSelectSubjectByIndex(3).semesterUnit.g2s1Unit}</t>
  </si>
  <si>
    <t>${curriculum.getCurriculumByGrade(2).getSelectSubjectByIndex(3).semesterUnit.g2s2Unit}</t>
  </si>
  <si>
    <t>${curriculum.getCurriculumByGrade(2).getSelectSubjectByIndex(3).semesterUnit.g3s1Unit}</t>
  </si>
  <si>
    <t>${curriculum.getCurriculumByGrade(2).getSelectSubjectByIndex(3).semesterUnit.g3s2Unit}</t>
  </si>
  <si>
    <t>${curriculum.getCurriculumByGrade(2).getSelectSubjectByIndex(3).freeUnit.subjectSelection}</t>
  </si>
  <si>
    <t>${curriculum.getCurriculumByGrade(2).getSelectSubjectByIndex(3).freeUnit.careerPath}</t>
  </si>
  <si>
    <t>${curriculum.getCurriculumByGrade(2).getSelectSubjectNameByIndex(4)}</t>
  </si>
  <si>
    <t>${curriculum.getCurriculumByGrade(2).getSelectSubjectByIndex(4).semesterUnit.g1s1Unit}</t>
  </si>
  <si>
    <t>${curriculum.getCurriculumByGrade(2).getSelectSubjectByIndex(4).adjustUnit.g1s1AdjustUnit}</t>
  </si>
  <si>
    <t>${curriculum.getCurriculumByGrade(2).getSelectSubjectByIndex(4).semesterUnit.g1s2Unit}</t>
  </si>
  <si>
    <t>${curriculum.getCurriculumByGrade(2).getSelectSubjectByIndex(4).semesterUnit.g2s1Unit}</t>
  </si>
  <si>
    <t>${curriculum.getCurriculumByGrade(2).getSelectSubjectByIndex(4).semesterUnit.g2s2Unit}</t>
  </si>
  <si>
    <t>${curriculum.getCurriculumByGrade(2).getSelectSubjectByIndex(4).semesterUnit.g3s1Unit}</t>
  </si>
  <si>
    <t>${curriculum.getCurriculumByGrade(2).getSelectSubjectByIndex(4).semesterUnit.g3s2Unit}</t>
  </si>
  <si>
    <t>${curriculum.getCurriculumByGrade(2).getSelectSubjectByIndex(4).freeUnit.subjectSelection}</t>
  </si>
  <si>
    <t>${curriculum.getCurriculumByGrade(2).getSelectSubjectByIndex(4).freeUnit.careerPath}</t>
  </si>
  <si>
    <t>${curriculum.getCurriculumByGrade(2).autonomousActivity.semesterUnit.g1s1Unit}</t>
  </si>
  <si>
    <t>${curriculum.getCurriculumByGrade(2).autonomousActivity.adjustUnit.g1s1AdjustUnit}</t>
  </si>
  <si>
    <t>${curriculum.getCurriculumByGrade(2).autonomousActivity.semesterUnit.g1s2Unit}</t>
  </si>
  <si>
    <t>${curriculum.getCurriculumByGrade(2).autonomousActivity.semesterUnit.g2s1Unit}</t>
  </si>
  <si>
    <t>${curriculum.getCurriculumByGrade(2).autonomousActivity.semesterUnit.g2s2Unit}</t>
  </si>
  <si>
    <t>${curriculum.getCurriculumByGrade(2).autonomousActivity.semesterUnit.g3s1Unit}</t>
  </si>
  <si>
    <t>${curriculum.getCurriculumByGrade(2).autonomousActivity.semesterUnit.g3s2Unit}</t>
  </si>
  <si>
    <t>${curriculum.getCurriculumByGrade(2).autonomousActivity.freeUnit.subjectSelection}</t>
  </si>
  <si>
    <t>${curriculum.getCurriculumByGrade(2).autonomousActivity.freeUnit.careerPath}</t>
  </si>
  <si>
    <t>${curriculum.getCurriculumByGrade(2).careerActivity.semesterUnit.g1s1Unit}</t>
  </si>
  <si>
    <t>${curriculum.getCurriculumByGrade(2).careerActivity.adjustUnit.g1s1AdjustUnit}</t>
  </si>
  <si>
    <t>${curriculum.getCurriculumByGrade(2).careerActivity.semesterUnit.g1s2Unit}</t>
  </si>
  <si>
    <t>${curriculum.getCurriculumByGrade(2).careerActivity.semesterUnit.g2s1Unit}</t>
  </si>
  <si>
    <t>${curriculum.getCurriculumByGrade(2).careerActivity.semesterUnit.g2s2Unit}</t>
  </si>
  <si>
    <t>${curriculum.getCurriculumByGrade(2).careerActivity.semesterUnit.g3s1Unit}</t>
  </si>
  <si>
    <t>${curriculum.getCurriculumByGrade(2).careerActivity.semesterUnit.g3s2Unit}</t>
  </si>
  <si>
    <t>${curriculum.getCurriculumByGrade(2).careerActivity.freeUnit.subjectSelection}</t>
  </si>
  <si>
    <t>${curriculum.getCurriculumByGrade(2).careerActivity.freeUnit.careerPath}</t>
  </si>
  <si>
    <t>${curriculum.getCurriculumByGrade(2).clubActivity.semesterUnit.g1s1Unit}</t>
  </si>
  <si>
    <t>${curriculum.getCurriculumByGrade(2).clubActivity.adjustUnit.g1s1AdjustUnit}</t>
  </si>
  <si>
    <t>${curriculum.getCurriculumByGrade(2).clubActivity.semesterUnit.g1s2Unit}</t>
  </si>
  <si>
    <t>${curriculum.getCurriculumByGrade(2).clubActivity.semesterUnit.g2s1Unit}</t>
  </si>
  <si>
    <t>${curriculum.getCurriculumByGrade(2).clubActivity.semesterUnit.g2s2Unit}</t>
  </si>
  <si>
    <t>${curriculum.getCurriculumByGrade(2).clubActivity.semesterUnit.g3s1Unit}</t>
  </si>
  <si>
    <t>${curriculum.getCurriculumByGrade(2).clubActivity.semesterUnit.g3s2Unit}</t>
  </si>
  <si>
    <t>${curriculum.getCurriculumByGrade(2).clubActivity.freeUnit.subjectSelection}</t>
  </si>
  <si>
    <t>${curriculum.getCurriculumByGrade(2).clubActivity.freeUnit.careerPath}</t>
  </si>
  <si>
    <t>${curriculum.getCurriculumByGrade(2).creative.semesterUnit.g1s1Unit}</t>
  </si>
  <si>
    <t>${curriculum.getCurriculumByGrade(2).creative.adjustUnit.g1s1AdjustUnit}</t>
  </si>
  <si>
    <t>${curriculum.getCurriculumByGrade(2).creative.semesterUnit.g1s2Unit}</t>
  </si>
  <si>
    <t>${curriculum.getCurriculumByGrade(2).creative.semesterUnit.g2s1Unit}</t>
  </si>
  <si>
    <t>${curriculum.getCurriculumByGrade(2).creative.semesterUnit.g2s2Unit}</t>
  </si>
  <si>
    <t>${curriculum.getCurriculumByGrade(2).creative.semesterUnit.g3s1Unit}</t>
  </si>
  <si>
    <t>${curriculum.getCurriculumByGrade(2).creative.semesterUnit.g3s2Unit}</t>
  </si>
  <si>
    <t>${curriculum.getCurriculumByGrade(2).creative.freeUnit.subjectSelection}</t>
  </si>
  <si>
    <t>${curriculum.getCurriculumByGrade(2).creative.freeUnit.careerPath}</t>
  </si>
  <si>
    <t>${curriculum.getCurriculumByGrade(2).creativeOver.semesterUnit.g1s1Unit}</t>
  </si>
  <si>
    <t>${curriculum.getCurriculumByGrade(2).creativeOver.adjustUnit.g1s1AdjustUnit}</t>
  </si>
  <si>
    <t>${curriculum.getCurriculumByGrade(2).creativeOver.semesterUnit.g1s2Unit}</t>
  </si>
  <si>
    <t>${curriculum.getCurriculumByGrade(2).creativeOver.semesterUnit.g2s1Unit}</t>
  </si>
  <si>
    <t>${curriculum.getCurriculumByGrade(2).creativeOver.semesterUnit.g2s2Unit}</t>
  </si>
  <si>
    <t>${curriculum.getCurriculumByGrade(2).creativeOver.semesterUnit.g3s1Unit}</t>
  </si>
  <si>
    <t>${curriculum.getCurriculumByGrade(2).creativeOver.semesterUnit.g3s2Unit}</t>
  </si>
  <si>
    <t>${curriculum.getCurriculumByGrade(2).creativeOver.freeUnit.subjectSelection}</t>
  </si>
  <si>
    <t>${curriculum.getCurriculumByGrade(2).creativeOver.freeUnit.careerPath}</t>
  </si>
  <si>
    <t>${curriculum.getCurriculumByGrade(2).curriculumReduction.semesterUnit.g1s1Unit}</t>
  </si>
  <si>
    <t>${curriculum.getCurriculumByGrade(2).curriculumReduction.adjustUnit.g1s1AdjustUnit}</t>
  </si>
  <si>
    <t>${curriculum.getCurriculumByGrade(2).curriculumReduction.semesterUnit.g1s2Unit}</t>
  </si>
  <si>
    <t>${curriculum.getCurriculumByGrade(2).curriculumReduction.semesterUnit.g2s1Unit}</t>
  </si>
  <si>
    <t>${curriculum.getCurriculumByGrade(2).curriculumReduction.semesterUnit.g2s2Unit}</t>
  </si>
  <si>
    <t>${curriculum.getCurriculumByGrade(2).curriculumReduction.semesterUnit.g3s1Unit}</t>
  </si>
  <si>
    <t>${curriculum.getCurriculumByGrade(2).curriculumReduction.semesterUnit.g3s2Unit}</t>
  </si>
  <si>
    <t>${curriculum.getCurriculumByGrade(2).curriculumReduction.freeUnit.subjectSelection}</t>
  </si>
  <si>
    <t>${curriculum.getCurriculumByGrade(2).curriculumReduction.freeUnit.careerPath}</t>
  </si>
  <si>
    <t>${year}</t>
    <phoneticPr fontId="1" type="noConversion"/>
  </si>
  <si>
    <t>자유학기 활동</t>
    <phoneticPr fontId="1" type="noConversion"/>
  </si>
  <si>
    <t>$[(I8+L8+M8+N8+O8+P8)+IF(B8=$D$25,$R$25,0)+IF(B8=$D$26,$R$26,0)+IF(B8=$D$27,$R$27,0)]</t>
    <phoneticPr fontId="1" type="noConversion"/>
  </si>
  <si>
    <t>$[SUM(T8:W8)]</t>
    <phoneticPr fontId="1" type="noConversion"/>
  </si>
  <si>
    <t>$[(I9+L9+M9+N9+O9+P9)+IF(B9=$D$25,$R$25,0)+IF(B9=$D$26,$R$26,0)+IF(B9=$D$27,$R$27,0)]</t>
    <phoneticPr fontId="1" type="noConversion"/>
  </si>
  <si>
    <t>$[SUM(R9:R11)]</t>
    <phoneticPr fontId="1" type="noConversion"/>
  </si>
  <si>
    <t>$[SUM(T9:W9)]</t>
    <phoneticPr fontId="1" type="noConversion"/>
  </si>
  <si>
    <t>$[(I10+L10+M10+N10+O10+P10)+IF(B10=$D$25,$R$25,0)+IF(B10=$D$26,$R$26,0)+IF(B10=$D$27,$R$27,0)]</t>
    <phoneticPr fontId="1" type="noConversion"/>
  </si>
  <si>
    <t>$[SUM(T10:W10)]</t>
    <phoneticPr fontId="1" type="noConversion"/>
  </si>
  <si>
    <t>$[(I11+L11+M11+N11+O11+P11)+IF(B11=$D$25,$R$25,0)+IF(B11=$D$26,$R$26,0)+IF(B11=$D$27,$R$27,0)]</t>
    <phoneticPr fontId="1" type="noConversion"/>
  </si>
  <si>
    <t>$[SUM(T11:W11)]</t>
    <phoneticPr fontId="1" type="noConversion"/>
  </si>
  <si>
    <t>$[(I12+L12+M12+N12+O12+P12)+IF(B12=$D$25,$R$25,0)+IF(B12=$D$26,$R$26,0)+IF(B12=$D$27,$R$27,0)]</t>
    <phoneticPr fontId="1" type="noConversion"/>
  </si>
  <si>
    <t>$[SUM(T12:W12)]</t>
    <phoneticPr fontId="1" type="noConversion"/>
  </si>
  <si>
    <t>$[(I13+L13+M13+N13+O13+P13)+IF(B13=$D$25,$R$25,0)+IF(B13=$D$26,$R$26,0)+IF(B13=$D$27,$R$27,0)]</t>
    <phoneticPr fontId="1" type="noConversion"/>
  </si>
  <si>
    <t>$[SUM(R13:R15)]</t>
    <phoneticPr fontId="1" type="noConversion"/>
  </si>
  <si>
    <t>$[SUM(T13:W13)]</t>
    <phoneticPr fontId="1" type="noConversion"/>
  </si>
  <si>
    <t>$[(I14+L14+M14+N14+O14+P14)+IF(B14=$D$25,$R$25,0)+IF(B14=$D$26,$R$26,0)+IF(B14=$D$27,$R$27,0)]</t>
    <phoneticPr fontId="1" type="noConversion"/>
  </si>
  <si>
    <t>$[SUM(T14:W14)]</t>
    <phoneticPr fontId="1" type="noConversion"/>
  </si>
  <si>
    <t>$[(I15+L15+M15+N15+O15+P15)+IF(C15=$D$25,$R$25,0)+IF(C15=$D$26,$R$26,0)+IF(C15=$D$27,$R$27,0)]</t>
    <phoneticPr fontId="1" type="noConversion"/>
  </si>
  <si>
    <t>$[SUM(T15:W15)]</t>
    <phoneticPr fontId="1" type="noConversion"/>
  </si>
  <si>
    <t>$[(I16+L16+M16+N16+O16+P16)+IF(B16=$D$25,$R$25,0)+IF(B16=$D$26,$R$26,0)+IF(B16=$D$27,$R$27,0)]</t>
    <phoneticPr fontId="1" type="noConversion"/>
  </si>
  <si>
    <t>$[SUM(T16:W16)]</t>
    <phoneticPr fontId="1" type="noConversion"/>
  </si>
  <si>
    <t>$[(I17+L17+M17+N17+O17+P17)+IF(B17=$D$25,$R$25,0)+IF(B17=$D$26,$R$26,0)+IF(B17=$D$27,$R$27,0)]</t>
    <phoneticPr fontId="1" type="noConversion"/>
  </si>
  <si>
    <t>$[SUM(R17:R18)]</t>
    <phoneticPr fontId="1" type="noConversion"/>
  </si>
  <si>
    <t>$[SUM(T17:W17)]</t>
    <phoneticPr fontId="1" type="noConversion"/>
  </si>
  <si>
    <t>$[(I18+L18+M18+N18+O18+P18)+IF(B18=$D$25,$R$25,0)+IF(B18=$D$26,$R$26,0)+IF(B18=$D$27,$R$27,0)]</t>
    <phoneticPr fontId="1" type="noConversion"/>
  </si>
  <si>
    <t>$[SUM(T18:W18)]</t>
    <phoneticPr fontId="1" type="noConversion"/>
  </si>
  <si>
    <t>$[(I19+L19+M19+N19+O19+P19)+IF(B19=$D$25,$R$25,0)+IF(B19=$D$26,$R$26,0)+IF(B19=$D$27,$R$27,0)]</t>
    <phoneticPr fontId="1" type="noConversion"/>
  </si>
  <si>
    <t>$[SUM(T19:W19)]</t>
    <phoneticPr fontId="1" type="noConversion"/>
  </si>
  <si>
    <t>$[SUM(R20:R24)+SUM(Q25:Q27)]</t>
    <phoneticPr fontId="1" type="noConversion"/>
  </si>
  <si>
    <t>$[SUM(T20:W20)]</t>
    <phoneticPr fontId="1" type="noConversion"/>
  </si>
  <si>
    <t>$[SUM(T21:W21)]</t>
    <phoneticPr fontId="1" type="noConversion"/>
  </si>
  <si>
    <t>$[SUM(T22:W22)]</t>
    <phoneticPr fontId="1" type="noConversion"/>
  </si>
  <si>
    <t>$[SUM(T23:W23)]</t>
    <phoneticPr fontId="1" type="noConversion"/>
  </si>
  <si>
    <t>$[SUM(T24:W24)]</t>
    <phoneticPr fontId="1" type="noConversion"/>
  </si>
  <si>
    <t>$[IF(D25="선택",I25+L25+M25+N25+O25+P25,"")]</t>
    <phoneticPr fontId="1" type="noConversion"/>
  </si>
  <si>
    <t>$[SUM(R25:R27)]</t>
    <phoneticPr fontId="1" type="noConversion"/>
  </si>
  <si>
    <t>$[SUM(T25:W25)]</t>
    <phoneticPr fontId="1" type="noConversion"/>
  </si>
  <si>
    <t>$[SUM(R25:R27)-E25]</t>
    <phoneticPr fontId="1" type="noConversion"/>
  </si>
  <si>
    <t>$[IF(ISERROR(Y25/E25),"",Y25/E25)]</t>
    <phoneticPr fontId="1" type="noConversion"/>
  </si>
  <si>
    <t>$[IF(ISERROR(AA25/E25),"",AA25/E25)]</t>
    <phoneticPr fontId="1" type="noConversion"/>
  </si>
  <si>
    <t>$[IF(D26="선택",I26+L26+M26+N26+O26+P26,"")]</t>
    <phoneticPr fontId="1" type="noConversion"/>
  </si>
  <si>
    <t>$[SUM(T26:W26)]</t>
    <phoneticPr fontId="1" type="noConversion"/>
  </si>
  <si>
    <t>$[IF(D27="선택",I27+L27+M27+N27+O27+P27,"")]</t>
    <phoneticPr fontId="1" type="noConversion"/>
  </si>
  <si>
    <t>$[SUM(T27:W27)]</t>
    <phoneticPr fontId="1" type="noConversion"/>
  </si>
  <si>
    <t>$[SUM(R8:R24)+SUM(Q25:Q27)]</t>
    <phoneticPr fontId="1" type="noConversion"/>
  </si>
  <si>
    <t>$[SUM(T29:W29)]</t>
    <phoneticPr fontId="1" type="noConversion"/>
  </si>
  <si>
    <t>$[SUM(T30:W30)]</t>
    <phoneticPr fontId="1" type="noConversion"/>
  </si>
  <si>
    <t>창체동아리활동</t>
    <phoneticPr fontId="1" type="noConversion"/>
  </si>
  <si>
    <t>$[SUM(T32:W32)]</t>
    <phoneticPr fontId="1" type="noConversion"/>
  </si>
  <si>
    <t>$[SUM(T33:W33)]</t>
    <phoneticPr fontId="1" type="noConversion"/>
  </si>
  <si>
    <t>$[R6-E6+SUM(R33:R35)]</t>
    <phoneticPr fontId="1" type="noConversion"/>
  </si>
  <si>
    <t>$[SUM(T34:W34)]</t>
    <phoneticPr fontId="1" type="noConversion"/>
  </si>
  <si>
    <t>$[SUM(T35:W35)]</t>
    <phoneticPr fontId="1" type="noConversion"/>
  </si>
  <si>
    <t>$[Q28+Q36+X37]</t>
    <phoneticPr fontId="1" type="noConversion"/>
  </si>
  <si>
    <t>${curriculum.getCurriculumByGrade(1).freeSemester.text}</t>
  </si>
  <si>
    <t>${curriculum.getCurriculumByGrade(1).freeOperation.text}</t>
  </si>
  <si>
    <t>${curriculum.getCurriculumByGrade(1).classNumber.g1}</t>
  </si>
  <si>
    <t>${curriculum.getCurriculumByGrade(1).classNumber.g2}</t>
  </si>
  <si>
    <t>${curriculum.getCurriculumByGrade(1).classNumber.g3}</t>
  </si>
  <si>
    <t>${curriculum.getCurriculumByGrade(1).getSubjectByName('국어').semesterUnit.g1s1Unit}</t>
  </si>
  <si>
    <t>${curriculum.getCurriculumByGrade(1).getSubjectByName('국어').adjustUnit.g1s1AdjustUnit}</t>
  </si>
  <si>
    <t>${curriculum.getCurriculumByGrade(1).getSubjectByName('국어').semesterUnit.g1s2Unit}</t>
  </si>
  <si>
    <t>${curriculum.getCurriculumByGrade(1).getSubjectByName('국어').semesterUnit.g2s1Unit}</t>
  </si>
  <si>
    <t>${curriculum.getCurriculumByGrade(1).getSubjectByName('국어').semesterUnit.g2s2Unit}</t>
  </si>
  <si>
    <t>${curriculum.getCurriculumByGrade(1).getSubjectByName('국어').semesterUnit.g3s1Unit}</t>
  </si>
  <si>
    <t>${curriculum.getCurriculumByGrade(1).getSubjectByName('국어').semesterUnit.g3s2Unit}</t>
  </si>
  <si>
    <t>${curriculum.getCurriculumByGrade(1).getSubjectByName('국어').freeUnit.subjectSelection}</t>
  </si>
  <si>
    <t>${curriculum.getCurriculumByGrade(1).getSubjectByName('국어').freeUnit.careerPath}</t>
  </si>
  <si>
    <t>${curriculum.getCurriculumByGrade(1).getSubjectByName('사회').semesterUnit.g1s1Unit}</t>
  </si>
  <si>
    <t>${curriculum.getCurriculumByGrade(1).getSubjectByName('사회').adjustUnit.g1s1AdjustUnit}</t>
  </si>
  <si>
    <t>${curriculum.getCurriculumByGrade(1).getSubjectByName('사회').semesterUnit.g1s2Unit}</t>
  </si>
  <si>
    <t>${curriculum.getCurriculumByGrade(1).getSubjectByName('사회').semesterUnit.g2s1Unit}</t>
  </si>
  <si>
    <t>${curriculum.getCurriculumByGrade(1).getSubjectByName('사회').semesterUnit.g2s2Unit}</t>
  </si>
  <si>
    <t>${curriculum.getCurriculumByGrade(1).getSubjectByName('사회').semesterUnit.g3s1Unit}</t>
  </si>
  <si>
    <t>${curriculum.getCurriculumByGrade(1).getSubjectByName('사회').semesterUnit.g3s2Unit}</t>
  </si>
  <si>
    <t>${curriculum.getCurriculumByGrade(1).getSubjectByName('사회').freeUnit.subjectSelection}</t>
  </si>
  <si>
    <t>${curriculum.getCurriculumByGrade(1).getSubjectByName('사회').freeUnit.careerPath}</t>
  </si>
  <si>
    <t>${curriculum.getCurriculumByGrade(1).getSubjectByName('역사').semesterUnit.g1s1Unit}</t>
  </si>
  <si>
    <t>${curriculum.getCurriculumByGrade(1).getSubjectByName('역사').adjustUnit.g1s1AdjustUnit}</t>
  </si>
  <si>
    <t>${curriculum.getCurriculumByGrade(1).getSubjectByName('역사').semesterUnit.g1s2Unit}</t>
  </si>
  <si>
    <t>${curriculum.getCurriculumByGrade(1).getSubjectByName('역사').semesterUnit.g2s1Unit}</t>
  </si>
  <si>
    <t>${curriculum.getCurriculumByGrade(1).getSubjectByName('역사').semesterUnit.g2s2Unit}</t>
  </si>
  <si>
    <t>${curriculum.getCurriculumByGrade(1).getSubjectByName('역사').semesterUnit.g3s1Unit}</t>
  </si>
  <si>
    <t>${curriculum.getCurriculumByGrade(1).getSubjectByName('역사').semesterUnit.g3s2Unit}</t>
  </si>
  <si>
    <t>${curriculum.getCurriculumByGrade(1).getSubjectByName('역사').freeUnit.subjectSelection}</t>
  </si>
  <si>
    <t>${curriculum.getCurriculumByGrade(1).getSubjectByName('역사').freeUnit.careerPath}</t>
  </si>
  <si>
    <t>${curriculum.getCurriculumByGrade(1).getSubjectByName('도덕').semesterUnit.g1s1Unit}</t>
  </si>
  <si>
    <t>${curriculum.getCurriculumByGrade(1).getSubjectByName('도덕').adjustUnit.g1s1AdjustUnit}</t>
  </si>
  <si>
    <t>${curriculum.getCurriculumByGrade(1).getSubjectByName('도덕').semesterUnit.g1s2Unit}</t>
  </si>
  <si>
    <t>${curriculum.getCurriculumByGrade(1).getSubjectByName('도덕').semesterUnit.g2s1Unit}</t>
  </si>
  <si>
    <t>${curriculum.getCurriculumByGrade(1).getSubjectByName('도덕').semesterUnit.g2s2Unit}</t>
  </si>
  <si>
    <t>${curriculum.getCurriculumByGrade(1).getSubjectByName('도덕').semesterUnit.g3s1Unit}</t>
  </si>
  <si>
    <t>${curriculum.getCurriculumByGrade(1).getSubjectByName('도덕').semesterUnit.g3s2Unit}</t>
  </si>
  <si>
    <t>${curriculum.getCurriculumByGrade(1).getSubjectByName('도덕').freeUnit.subjectSelection}</t>
  </si>
  <si>
    <t>${curriculum.getCurriculumByGrade(1).getSubjectByName('도덕').freeUnit.careerPath}</t>
  </si>
  <si>
    <t>${curriculum.getCurriculumByGrade(1).getSubjectByName('수학').semesterUnit.g1s1Unit}</t>
  </si>
  <si>
    <t>${curriculum.getCurriculumByGrade(1).getSubjectByName('수학').adjustUnit.g1s1AdjustUnit}</t>
  </si>
  <si>
    <t>${curriculum.getCurriculumByGrade(1).getSubjectByName('수학').semesterUnit.g1s2Unit}</t>
  </si>
  <si>
    <t>${curriculum.getCurriculumByGrade(1).getSubjectByName('수학').semesterUnit.g2s1Unit}</t>
  </si>
  <si>
    <t>${curriculum.getCurriculumByGrade(1).getSubjectByName('수학').semesterUnit.g2s2Unit}</t>
  </si>
  <si>
    <t>${curriculum.getCurriculumByGrade(1).getSubjectByName('수학').semesterUnit.g3s1Unit}</t>
  </si>
  <si>
    <t>${curriculum.getCurriculumByGrade(1).getSubjectByName('수학').semesterUnit.g3s2Unit}</t>
  </si>
  <si>
    <t>${curriculum.getCurriculumByGrade(1).getSubjectByName('수학').freeUnit.subjectSelection}</t>
  </si>
  <si>
    <t>${curriculum.getCurriculumByGrade(1).getSubjectByName('수학').freeUnit.careerPath}</t>
  </si>
  <si>
    <t>${curriculum.getCurriculumByGrade(1).getSubjectByName('과학').semesterUnit.g1s1Unit}</t>
  </si>
  <si>
    <t>${curriculum.getCurriculumByGrade(1).getSubjectByName('과학').adjustUnit.g1s1AdjustUnit}</t>
  </si>
  <si>
    <t>${curriculum.getCurriculumByGrade(1).getSubjectByName('과학').semesterUnit.g1s2Unit}</t>
  </si>
  <si>
    <t>${curriculum.getCurriculumByGrade(1).getSubjectByName('과학').semesterUnit.g2s1Unit}</t>
  </si>
  <si>
    <t>${curriculum.getCurriculumByGrade(1).getSubjectByName('과학').semesterUnit.g2s2Unit}</t>
  </si>
  <si>
    <t>${curriculum.getCurriculumByGrade(1).getSubjectByName('과학').semesterUnit.g3s1Unit}</t>
  </si>
  <si>
    <t>${curriculum.getCurriculumByGrade(1).getSubjectByName('과학').semesterUnit.g3s2Unit}</t>
  </si>
  <si>
    <t>${curriculum.getCurriculumByGrade(1).getSubjectByName('과학').freeUnit.subjectSelection}</t>
  </si>
  <si>
    <t>${curriculum.getCurriculumByGrade(1).getSubjectByName('과학').freeUnit.careerPath}</t>
  </si>
  <si>
    <t>${curriculum.getCurriculumByGrade(1).getSubjectByName('기술·가정').semesterUnit.g1s1Unit}</t>
  </si>
  <si>
    <t>${curriculum.getCurriculumByGrade(1).getSubjectByName('기술·가정').adjustUnit.g1s1AdjustUnit}</t>
  </si>
  <si>
    <t>${curriculum.getCurriculumByGrade(1).getSubjectByName('기술·가정').semesterUnit.g1s2Unit}</t>
  </si>
  <si>
    <t>${curriculum.getCurriculumByGrade(1).getSubjectByName('기술·가정').semesterUnit.g2s1Unit}</t>
  </si>
  <si>
    <t>${curriculum.getCurriculumByGrade(1).getSubjectByName('기술·가정').semesterUnit.g2s2Unit}</t>
  </si>
  <si>
    <t>${curriculum.getCurriculumByGrade(1).getSubjectByName('기술·가정').semesterUnit.g3s1Unit}</t>
  </si>
  <si>
    <t>${curriculum.getCurriculumByGrade(1).getSubjectByName('기술·가정').semesterUnit.g3s2Unit}</t>
  </si>
  <si>
    <t>${curriculum.getCurriculumByGrade(1).getSubjectByName('기술·가정').freeUnit.subjectSelection}</t>
  </si>
  <si>
    <t>${curriculum.getCurriculumByGrade(1).getSubjectByName('기술·가정').freeUnit.careerPath}</t>
  </si>
  <si>
    <t>${curriculum.getCurriculumByGrade(1).getSubjectByName('정보').semesterUnit.g1s1Unit}</t>
  </si>
  <si>
    <t>${curriculum.getCurriculumByGrade(1).getSubjectByName('정보').adjustUnit.g1s1AdjustUnit}</t>
  </si>
  <si>
    <t>${curriculum.getCurriculumByGrade(1).getSubjectByName('정보').semesterUnit.g1s2Unit}</t>
  </si>
  <si>
    <t>${curriculum.getCurriculumByGrade(1).getSubjectByName('정보').semesterUnit.g2s1Unit}</t>
  </si>
  <si>
    <t>${curriculum.getCurriculumByGrade(1).getSubjectByName('정보').semesterUnit.g2s2Unit}</t>
  </si>
  <si>
    <t>${curriculum.getCurriculumByGrade(1).getSubjectByName('정보').semesterUnit.g3s1Unit}</t>
  </si>
  <si>
    <t>${curriculum.getCurriculumByGrade(1).getSubjectByName('정보').semesterUnit.g3s2Unit}</t>
  </si>
  <si>
    <t>${curriculum.getCurriculumByGrade(1).getSubjectByName('정보').freeUnit.subjectSelection}</t>
  </si>
  <si>
    <t>${curriculum.getCurriculumByGrade(1).getSubjectByName('정보').freeUnit.careerPath}</t>
  </si>
  <si>
    <t>${curriculum.getCurriculumByGrade(1).getSubjectByName('체육').semesterUnit.g1s1Unit}</t>
  </si>
  <si>
    <t>${curriculum.getCurriculumByGrade(1).getSubjectByName('체육').adjustUnit.g1s1AdjustUnit}</t>
  </si>
  <si>
    <t>${curriculum.getCurriculumByGrade(1).getSubjectByName('체육').semesterUnit.g1s2Unit}</t>
  </si>
  <si>
    <t>${curriculum.getCurriculumByGrade(1).getSubjectByName('체육').semesterUnit.g2s1Unit}</t>
  </si>
  <si>
    <t>${curriculum.getCurriculumByGrade(1).getSubjectByName('체육').semesterUnit.g2s2Unit}</t>
  </si>
  <si>
    <t>${curriculum.getCurriculumByGrade(1).getSubjectByName('체육').semesterUnit.g3s1Unit}</t>
  </si>
  <si>
    <t>${curriculum.getCurriculumByGrade(1).getSubjectByName('체육').semesterUnit.g3s2Unit}</t>
  </si>
  <si>
    <t>${curriculum.getCurriculumByGrade(1).getSubjectByName('체육').freeUnit.subjectSelection}</t>
  </si>
  <si>
    <t>${curriculum.getCurriculumByGrade(1).getSubjectByName('체육').freeUnit.careerPath}</t>
  </si>
  <si>
    <t>${curriculum.getCurriculumByGrade(1).getSubjectByName('음악').semesterUnit.g1s1Unit}</t>
  </si>
  <si>
    <t>${curriculum.getCurriculumByGrade(1).getSubjectByName('음악').adjustUnit.g1s1AdjustUnit}</t>
  </si>
  <si>
    <t>${curriculum.getCurriculumByGrade(1).getSubjectByName('음악').semesterUnit.g1s2Unit}</t>
  </si>
  <si>
    <t>${curriculum.getCurriculumByGrade(1).getSubjectByName('음악').semesterUnit.g2s1Unit}</t>
  </si>
  <si>
    <t>${curriculum.getCurriculumByGrade(1).getSubjectByName('음악').semesterUnit.g2s2Unit}</t>
  </si>
  <si>
    <t>${curriculum.getCurriculumByGrade(1).getSubjectByName('음악').semesterUnit.g3s1Unit}</t>
  </si>
  <si>
    <t>${curriculum.getCurriculumByGrade(1).getSubjectByName('음악').semesterUnit.g3s2Unit}</t>
  </si>
  <si>
    <t>${curriculum.getCurriculumByGrade(1).getSubjectByName('음악').freeUnit.subjectSelection}</t>
  </si>
  <si>
    <t>${curriculum.getCurriculumByGrade(1).getSubjectByName('음악').freeUnit.careerPath}</t>
  </si>
  <si>
    <t>${curriculum.getCurriculumByGrade(1).getSubjectByName('미술').semesterUnit.g1s1Unit}</t>
  </si>
  <si>
    <t>${curriculum.getCurriculumByGrade(1).getSubjectByName('미술').adjustUnit.g1s1AdjustUnit}</t>
  </si>
  <si>
    <t>${curriculum.getCurriculumByGrade(1).getSubjectByName('미술').semesterUnit.g1s2Unit}</t>
  </si>
  <si>
    <t>${curriculum.getCurriculumByGrade(1).getSubjectByName('미술').semesterUnit.g2s1Unit}</t>
  </si>
  <si>
    <t>${curriculum.getCurriculumByGrade(1).getSubjectByName('미술').semesterUnit.g2s2Unit}</t>
  </si>
  <si>
    <t>${curriculum.getCurriculumByGrade(1).getSubjectByName('미술').semesterUnit.g3s1Unit}</t>
  </si>
  <si>
    <t>${curriculum.getCurriculumByGrade(1).getSubjectByName('미술').semesterUnit.g3s2Unit}</t>
  </si>
  <si>
    <t>${curriculum.getCurriculumByGrade(1).getSubjectByName('미술').freeUnit.subjectSelection}</t>
  </si>
  <si>
    <t>${curriculum.getCurriculumByGrade(1).getSubjectByName('미술').freeUnit.careerPath}</t>
  </si>
  <si>
    <t>${curriculum.getCurriculumByGrade(1).getSubjectByName('영어').semesterUnit.g1s1Unit}</t>
  </si>
  <si>
    <t>${curriculum.getCurriculumByGrade(1).getSubjectByName('영어').adjustUnit.g1s1AdjustUnit}</t>
  </si>
  <si>
    <t>${curriculum.getCurriculumByGrade(1).getSubjectByName('영어').semesterUnit.g1s2Unit}</t>
  </si>
  <si>
    <t>${curriculum.getCurriculumByGrade(1).getSubjectByName('영어').semesterUnit.g2s1Unit}</t>
  </si>
  <si>
    <t>${curriculum.getCurriculumByGrade(1).getSubjectByName('영어').semesterUnit.g2s2Unit}</t>
  </si>
  <si>
    <t>${curriculum.getCurriculumByGrade(1).getSubjectByName('영어').semesterUnit.g3s1Unit}</t>
  </si>
  <si>
    <t>${curriculum.getCurriculumByGrade(1).getSubjectByName('영어').semesterUnit.g3s2Unit}</t>
  </si>
  <si>
    <t>${curriculum.getCurriculumByGrade(1).getSubjectByName('영어').freeUnit.subjectSelection}</t>
  </si>
  <si>
    <t>${curriculum.getCurriculumByGrade(1).getSubjectByName('영어').freeUnit.careerPath}</t>
  </si>
  <si>
    <t>${curriculum.getCurriculumByGrade(1).getSelectSubjectNameByIndex(0)}</t>
  </si>
  <si>
    <t>${curriculum.getCurriculumByGrade(1).getSelectSubjectByIndex(0).semesterUnit.g1s1Unit}</t>
  </si>
  <si>
    <t>${curriculum.getCurriculumByGrade(1).getSelectSubjectByIndex(0).adjustUnit.g1s1AdjustUnit}</t>
  </si>
  <si>
    <t>${curriculum.getCurriculumByGrade(1).getSelectSubjectByIndex(0).semesterUnit.g1s2Unit}</t>
  </si>
  <si>
    <t>${curriculum.getCurriculumByGrade(1).getSelectSubjectByIndex(0).semesterUnit.g2s1Unit}</t>
  </si>
  <si>
    <t>${curriculum.getCurriculumByGrade(1).getSelectSubjectByIndex(0).semesterUnit.g2s2Unit}</t>
  </si>
  <si>
    <t>${curriculum.getCurriculumByGrade(1).getSelectSubjectByIndex(0).semesterUnit.g3s1Unit}</t>
  </si>
  <si>
    <t>${curriculum.getCurriculumByGrade(1).getSelectSubjectByIndex(0).semesterUnit.g3s2Unit}</t>
  </si>
  <si>
    <t>${curriculum.getCurriculumByGrade(1).getSelectSubjectByIndex(0).freeUnit.subjectSelection}</t>
  </si>
  <si>
    <t>${curriculum.getCurriculumByGrade(1).getSelectSubjectByIndex(0).freeUnit.careerPath}</t>
  </si>
  <si>
    <t>${curriculum.getCurriculumByGrade(1).getSelectSubjectNameByIndex(1)}</t>
  </si>
  <si>
    <t>${curriculum.getCurriculumByGrade(1).getSelectSubjectByIndex(1).semesterUnit.g1s1Unit}</t>
  </si>
  <si>
    <t>${curriculum.getCurriculumByGrade(1).getSelectSubjectByIndex(1).adjustUnit.g1s1AdjustUnit}</t>
  </si>
  <si>
    <t>${curriculum.getCurriculumByGrade(1).getSelectSubjectByIndex(1).semesterUnit.g1s2Unit}</t>
  </si>
  <si>
    <t>${curriculum.getCurriculumByGrade(1).getSelectSubjectByIndex(1).semesterUnit.g2s1Unit}</t>
  </si>
  <si>
    <t>${curriculum.getCurriculumByGrade(1).getSelectSubjectByIndex(1).semesterUnit.g2s2Unit}</t>
  </si>
  <si>
    <t>${curriculum.getCurriculumByGrade(1).getSelectSubjectByIndex(1).semesterUnit.g3s1Unit}</t>
  </si>
  <si>
    <t>${curriculum.getCurriculumByGrade(1).getSelectSubjectByIndex(1).semesterUnit.g3s2Unit}</t>
  </si>
  <si>
    <t>${curriculum.getCurriculumByGrade(1).getSelectSubjectByIndex(1).freeUnit.subjectSelection}</t>
  </si>
  <si>
    <t>${curriculum.getCurriculumByGrade(1).getSelectSubjectNameByIndex(2)}</t>
  </si>
  <si>
    <t>${curriculum.getCurriculumByGrade(1).getSelectSubjectByIndex(2).semesterUnit.g1s1Unit}</t>
  </si>
  <si>
    <t>${curriculum.getCurriculumByGrade(1).getSelectSubjectByIndex(2).adjustUnit.g1s1AdjustUnit}</t>
  </si>
  <si>
    <t>${curriculum.getCurriculumByGrade(1).getSelectSubjectByIndex(2).semesterUnit.g1s2Unit}</t>
  </si>
  <si>
    <t>${curriculum.getCurriculumByGrade(1).getSelectSubjectByIndex(2).semesterUnit.g2s1Unit}</t>
  </si>
  <si>
    <t>${curriculum.getCurriculumByGrade(1).getSelectSubjectByIndex(2).semesterUnit.g2s2Unit}</t>
  </si>
  <si>
    <t>${curriculum.getCurriculumByGrade(1).getSelectSubjectByIndex(2).semesterUnit.g3s1Unit}</t>
  </si>
  <si>
    <t>${curriculum.getCurriculumByGrade(1).getSelectSubjectByIndex(2).semesterUnit.g3s2Unit}</t>
  </si>
  <si>
    <t>${curriculum.getCurriculumByGrade(1).getSelectSubjectByIndex(2).freeUnit.subjectSelection}</t>
  </si>
  <si>
    <t>${curriculum.getCurriculumByGrade(1).getSelectSubjectByIndex(2).freeUnit.careerPath}</t>
  </si>
  <si>
    <t>${curriculum.getCurriculumByGrade(1).getSelectSubjectNameByIndex(3)}</t>
  </si>
  <si>
    <t>${curriculum.getCurriculumByGrade(1).getSelectSubjectByIndex(3).semesterUnit.g1s1Unit}</t>
  </si>
  <si>
    <t>${curriculum.getCurriculumByGrade(1).getSelectSubjectByIndex(3).adjustUnit.g1s1AdjustUnit}</t>
  </si>
  <si>
    <t>${curriculum.getCurriculumByGrade(1).getSelectSubjectByIndex(3).semesterUnit.g1s2Unit}</t>
  </si>
  <si>
    <t>${curriculum.getCurriculumByGrade(1).getSelectSubjectByIndex(3).semesterUnit.g2s1Unit}</t>
  </si>
  <si>
    <t>${curriculum.getCurriculumByGrade(1).getSelectSubjectByIndex(3).semesterUnit.g2s2Unit}</t>
  </si>
  <si>
    <t>${curriculum.getCurriculumByGrade(1).getSelectSubjectByIndex(3).semesterUnit.g3s1Unit}</t>
  </si>
  <si>
    <t>${curriculum.getCurriculumByGrade(1).getSelectSubjectByIndex(3).semesterUnit.g3s2Unit}</t>
  </si>
  <si>
    <t>${curriculum.getCurriculumByGrade(1).getSelectSubjectByIndex(3).freeUnit.subjectSelection}</t>
  </si>
  <si>
    <t>${curriculum.getCurriculumByGrade(1).getSelectSubjectByIndex(3).freeUnit.careerPath}</t>
  </si>
  <si>
    <t>${curriculum.getCurriculumByGrade(1).getSelectSubjectNameByIndex(4)}</t>
  </si>
  <si>
    <t>${curriculum.getCurriculumByGrade(1).getSelectSubjectByIndex(4).semesterUnit.g1s1Unit}</t>
  </si>
  <si>
    <t>${curriculum.getCurriculumByGrade(1).getSelectSubjectByIndex(4).adjustUnit.g1s1AdjustUnit}</t>
  </si>
  <si>
    <t>${curriculum.getCurriculumByGrade(1).getSelectSubjectByIndex(4).semesterUnit.g1s2Unit}</t>
  </si>
  <si>
    <t>${curriculum.getCurriculumByGrade(1).getSelectSubjectByIndex(4).semesterUnit.g2s1Unit}</t>
  </si>
  <si>
    <t>${curriculum.getCurriculumByGrade(1).getSelectSubjectByIndex(4).semesterUnit.g2s2Unit}</t>
  </si>
  <si>
    <t>${curriculum.getCurriculumByGrade(1).getSelectSubjectByIndex(4).semesterUnit.g3s1Unit}</t>
  </si>
  <si>
    <t>${curriculum.getCurriculumByGrade(1).getSelectSubjectByIndex(4).semesterUnit.g3s2Unit}</t>
  </si>
  <si>
    <t>${curriculum.getCurriculumByGrade(1).getSelectSubjectByIndex(4).freeUnit.subjectSelection}</t>
  </si>
  <si>
    <t>${curriculum.getCurriculumByGrade(1).getSelectSubjectByIndex(4).freeUnit.careerPath}</t>
  </si>
  <si>
    <t>${curriculum.getCurriculumByGrade(1).getSchoolSelfSubjectNameByIndex(0)}</t>
  </si>
  <si>
    <t>${curriculum.getCurriculumByGrade(1).getSchoolSelfSubjectParentByIndex(0)}</t>
  </si>
  <si>
    <t>${curriculum.getCurriculumByGrade(1).getSchoolSelfSubjectByIndex(0).semesterUnit.g1s1Unit}</t>
  </si>
  <si>
    <t>${curriculum.getCurriculumByGrade(1).getSchoolSelfSubjectByIndex(0).adjustUnit.g1s1AdjustUnit}</t>
  </si>
  <si>
    <t>${curriculum.getCurriculumByGrade(1).getSchoolSelfSubjectByIndex(0).semesterUnit.g1s2Unit}</t>
  </si>
  <si>
    <t>${curriculum.getCurriculumByGrade(1).getSchoolSelfSubjectByIndex(0).semesterUnit.g2s1Unit}</t>
  </si>
  <si>
    <t>${curriculum.getCurriculumByGrade(1).getSchoolSelfSubjectByIndex(0).semesterUnit.g2s2Unit}</t>
  </si>
  <si>
    <t>${curriculum.getCurriculumByGrade(1).getSchoolSelfSubjectByIndex(0).semesterUnit.g3s1Unit}</t>
  </si>
  <si>
    <t>${curriculum.getCurriculumByGrade(1).getSchoolSelfSubjectByIndex(0).semesterUnit.g3s2Unit}</t>
  </si>
  <si>
    <t>${curriculum.getCurriculumByGrade(1).getSchoolSelfSubjectByIndex(0).freeUnit.subjectSelection}</t>
  </si>
  <si>
    <t>${curriculum.getCurriculumByGrade(1).getSchoolSelfSubjectByIndex(0).freeUnit.careerPath}</t>
  </si>
  <si>
    <t>${curriculum.getCurriculumByGrade(1).getSchoolSelfSubjectNameByIndex(1)}</t>
  </si>
  <si>
    <t>${curriculum.getCurriculumByGrade(1).getSchoolSelfSubjectParentByIndex(1)}</t>
  </si>
  <si>
    <t>${curriculum.getCurriculumByGrade(1).getSchoolSelfSubjectByIndex(1).semesterUnit.g1s1Unit}</t>
  </si>
  <si>
    <t>${curriculum.getCurriculumByGrade(1).getSchoolSelfSubjectByIndex(1).adjustUnit.g1s1AdjustUnit}</t>
  </si>
  <si>
    <t>${curriculum.getCurriculumByGrade(1).getSchoolSelfSubjectByIndex(1).semesterUnit.g1s2Unit}</t>
  </si>
  <si>
    <t>${curriculum.getCurriculumByGrade(1).getSchoolSelfSubjectByIndex(1).semesterUnit.g2s1Unit}</t>
  </si>
  <si>
    <t>${curriculum.getCurriculumByGrade(1).getSchoolSelfSubjectByIndex(1).semesterUnit.g2s2Unit}</t>
  </si>
  <si>
    <t>${curriculum.getCurriculumByGrade(1).getSchoolSelfSubjectByIndex(1).semesterUnit.g3s1Unit}</t>
  </si>
  <si>
    <t>${curriculum.getCurriculumByGrade(1).getSchoolSelfSubjectByIndex(1).semesterUnit.g3s2Unit}</t>
  </si>
  <si>
    <t>${curriculum.getCurriculumByGrade(1).getSchoolSelfSubjectByIndex(1).freeUnit.subjectSelection}</t>
  </si>
  <si>
    <t>${curriculum.getCurriculumByGrade(1).getSchoolSelfSubjectByIndex(1).freeUnit.careerPath}</t>
  </si>
  <si>
    <t>${curriculum.getCurriculumByGrade(1).getSchoolSelfSubjectNameByIndex(2)}</t>
  </si>
  <si>
    <t>${curriculum.getCurriculumByGrade(1).getSchoolSelfSubjectParentByIndex(2)}</t>
  </si>
  <si>
    <t>${curriculum.getCurriculumByGrade(1).getSchoolSelfSubjectByIndex(2).semesterUnit.g1s1Unit}</t>
  </si>
  <si>
    <t>${curriculum.getCurriculumByGrade(1).getSchoolSelfSubjectByIndex(2).adjustUnit.g1s1AdjustUnit}</t>
  </si>
  <si>
    <t>${curriculum.getCurriculumByGrade(1).getSchoolSelfSubjectByIndex(2).semesterUnit.g1s2Unit}</t>
  </si>
  <si>
    <t>${curriculum.getCurriculumByGrade(1).getSchoolSelfSubjectByIndex(2).semesterUnit.g2s1Unit}</t>
  </si>
  <si>
    <t>${curriculum.getCurriculumByGrade(1).getSchoolSelfSubjectByIndex(2).semesterUnit.g2s2Unit}</t>
  </si>
  <si>
    <t>${curriculum.getCurriculumByGrade(1).getSchoolSelfSubjectByIndex(2).semesterUnit.g3s1Unit}</t>
  </si>
  <si>
    <t>${curriculum.getCurriculumByGrade(1).getSchoolSelfSubjectByIndex(2).semesterUnit.g3s2Unit}</t>
  </si>
  <si>
    <t>${curriculum.getCurriculumByGrade(1).getSchoolSelfSubjectByIndex(2).freeUnit.subjectSelection}</t>
  </si>
  <si>
    <t>${curriculum.getCurriculumByGrade(1).getSchoolSelfSubjectByIndex(2).freeUnit.careerPath}</t>
  </si>
  <si>
    <t>${curriculum.getCurriculumByGrade(1).autonomousActivity.semesterUnit.g1s1Unit}</t>
  </si>
  <si>
    <t>${curriculum.getCurriculumByGrade(1).autonomousActivity.adjustUnit.g1s1AdjustUnit}</t>
  </si>
  <si>
    <t>${curriculum.getCurriculumByGrade(1).autonomousActivity.semesterUnit.g1s2Unit}</t>
  </si>
  <si>
    <t>${curriculum.getCurriculumByGrade(1).autonomousActivity.semesterUnit.g2s1Unit}</t>
  </si>
  <si>
    <t>${curriculum.getCurriculumByGrade(1).autonomousActivity.semesterUnit.g2s2Unit}</t>
  </si>
  <si>
    <t>${curriculum.getCurriculumByGrade(1).autonomousActivity.semesterUnit.g3s1Unit}</t>
  </si>
  <si>
    <t>${curriculum.getCurriculumByGrade(1).autonomousActivity.semesterUnit.g3s2Unit}</t>
  </si>
  <si>
    <t>${curriculum.getCurriculumByGrade(1).autonomousActivity.freeUnit.subjectSelection}</t>
  </si>
  <si>
    <t>${curriculum.getCurriculumByGrade(1).autonomousActivity.freeUnit.careerPath}</t>
  </si>
  <si>
    <t>${curriculum.getCurriculumByGrade(1).careerActivity.semesterUnit.g1s1Unit}</t>
  </si>
  <si>
    <t>${curriculum.getCurriculumByGrade(1).careerActivity.adjustUnit.g1s1AdjustUnit}</t>
  </si>
  <si>
    <t>${curriculum.getCurriculumByGrade(1).careerActivity.semesterUnit.g1s2Unit}</t>
  </si>
  <si>
    <t>${curriculum.getCurriculumByGrade(1).careerActivity.semesterUnit.g2s1Unit}</t>
  </si>
  <si>
    <t>${curriculum.getCurriculumByGrade(1).careerActivity.semesterUnit.g2s2Unit}</t>
  </si>
  <si>
    <t>${curriculum.getCurriculumByGrade(1).careerActivity.semesterUnit.g3s1Unit}</t>
  </si>
  <si>
    <t>${curriculum.getCurriculumByGrade(1).careerActivity.semesterUnit.g3s2Unit}</t>
  </si>
  <si>
    <t>${curriculum.getCurriculumByGrade(1).careerActivity.freeUnit.subjectSelection}</t>
  </si>
  <si>
    <t>${curriculum.getCurriculumByGrade(1).careerActivity.freeUnit.careerPath}</t>
  </si>
  <si>
    <t>${curriculum.getCurriculumByGrade(1).clubActivity.semesterUnit.g1s1Unit}</t>
  </si>
  <si>
    <t>${curriculum.getCurriculumByGrade(1).clubActivity.adjustUnit.g1s1AdjustUnit}</t>
  </si>
  <si>
    <t>${curriculum.getCurriculumByGrade(1).clubActivity.semesterUnit.g1s2Unit}</t>
  </si>
  <si>
    <t>${curriculum.getCurriculumByGrade(1).clubActivity.semesterUnit.g2s1Unit}</t>
  </si>
  <si>
    <t>${curriculum.getCurriculumByGrade(1).clubActivity.semesterUnit.g2s2Unit}</t>
  </si>
  <si>
    <t>${curriculum.getCurriculumByGrade(1).clubActivity.semesterUnit.g3s1Unit}</t>
  </si>
  <si>
    <t>${curriculum.getCurriculumByGrade(1).clubActivity.semesterUnit.g3s2Unit}</t>
  </si>
  <si>
    <t>${curriculum.getCurriculumByGrade(1).clubActivity.freeUnit.subjectSelection}</t>
  </si>
  <si>
    <t>${curriculum.getCurriculumByGrade(1).clubActivity.freeUnit.careerPath}</t>
  </si>
  <si>
    <t>${curriculum.getCurriculumByGrade(1).creative.semesterUnit.g1s1Unit}</t>
  </si>
  <si>
    <t>${curriculum.getCurriculumByGrade(1).creative.adjustUnit.g1s1AdjustUnit}</t>
  </si>
  <si>
    <t>${curriculum.getCurriculumByGrade(1).creative.semesterUnit.g1s2Unit}</t>
  </si>
  <si>
    <t>${curriculum.getCurriculumByGrade(1).creative.semesterUnit.g2s1Unit}</t>
  </si>
  <si>
    <t>${curriculum.getCurriculumByGrade(1).creative.semesterUnit.g2s2Unit}</t>
  </si>
  <si>
    <t>${curriculum.getCurriculumByGrade(1).creative.semesterUnit.g3s1Unit}</t>
  </si>
  <si>
    <t>${curriculum.getCurriculumByGrade(1).creative.semesterUnit.g3s2Unit}</t>
  </si>
  <si>
    <t>${curriculum.getCurriculumByGrade(1).creative.freeUnit.subjectSelection}</t>
  </si>
  <si>
    <t>${curriculum.getCurriculumByGrade(1).creative.freeUnit.careerPath}</t>
  </si>
  <si>
    <t>${curriculum.getCurriculumByGrade(1).creativeOver.semesterUnit.g1s1Unit}</t>
  </si>
  <si>
    <t>${curriculum.getCurriculumByGrade(1).creativeOver.adjustUnit.g1s1AdjustUnit}</t>
  </si>
  <si>
    <t>${curriculum.getCurriculumByGrade(1).creativeOver.semesterUnit.g1s2Unit}</t>
  </si>
  <si>
    <t>${curriculum.getCurriculumByGrade(1).creativeOver.semesterUnit.g2s1Unit}</t>
  </si>
  <si>
    <t>${curriculum.getCurriculumByGrade(1).creativeOver.semesterUnit.g2s2Unit}</t>
  </si>
  <si>
    <t>${curriculum.getCurriculumByGrade(1).creativeOver.semesterUnit.g3s1Unit}</t>
  </si>
  <si>
    <t>${curriculum.getCurriculumByGrade(1).creativeOver.semesterUnit.g3s2Unit}</t>
  </si>
  <si>
    <t>${curriculum.getCurriculumByGrade(1).creativeOver.freeUnit.subjectSelection}</t>
  </si>
  <si>
    <t>${curriculum.getCurriculumByGrade(1).creativeOver.freeUnit.careerPath}</t>
  </si>
  <si>
    <t>${curriculum.getCurriculumByGrade(1).curriculumReduction.semesterUnit.g1s1Unit}</t>
  </si>
  <si>
    <t>${curriculum.getCurriculumByGrade(1).curriculumReduction.adjustUnit.g1s1AdjustUnit}</t>
  </si>
  <si>
    <t>${curriculum.getCurriculumByGrade(1).curriculumReduction.semesterUnit.g1s2Unit}</t>
  </si>
  <si>
    <t>${curriculum.getCurriculumByGrade(1).curriculumReduction.semesterUnit.g2s1Unit}</t>
  </si>
  <si>
    <t>${curriculum.getCurriculumByGrade(1).curriculumReduction.semesterUnit.g2s2Unit}</t>
  </si>
  <si>
    <t>${curriculum.getCurriculumByGrade(1).curriculumReduction.semesterUnit.g3s1Unit}</t>
  </si>
  <si>
    <t>${curriculum.getCurriculumByGrade(1).curriculumReduction.semesterUnit.g3s2Unit}</t>
  </si>
  <si>
    <t>${curriculum.getCurriculumByGrade(1).curriculumReduction.freeUnit.subjectSelection}</t>
  </si>
  <si>
    <t>${curriculum.getCurriculumByGrade(1).curriculumReduction.freeUnit.careerPath}</t>
  </si>
  <si>
    <t>학교
스포츠
클럽
(136)</t>
    <phoneticPr fontId="1" type="noConversion"/>
  </si>
  <si>
    <t>동다40</t>
  </si>
  <si>
    <t>인천은송중학교</t>
    <phoneticPr fontId="1" type="noConversion"/>
  </si>
  <si>
    <t>${year-1}</t>
    <phoneticPr fontId="1" type="noConversion"/>
  </si>
  <si>
    <t>${year-2}</t>
    <phoneticPr fontId="1" type="noConversion"/>
  </si>
  <si>
    <t>${curriculum.getCurriculumByGrade(1).classNumber.g1}</t>
    <phoneticPr fontId="1" type="noConversion"/>
  </si>
  <si>
    <t>${curriculum.getCurriculumByGrade(2).classNumber.g2}</t>
    <phoneticPr fontId="1" type="noConversion"/>
  </si>
  <si>
    <t>${curriculum.getCurriculumByGrade(3).classNumber.g3}</t>
    <phoneticPr fontId="1" type="noConversion"/>
  </si>
  <si>
    <t>$[E8-F8]</t>
    <phoneticPr fontId="1" type="noConversion"/>
  </si>
  <si>
    <t>$[E9-F9]</t>
    <phoneticPr fontId="1" type="noConversion"/>
  </si>
  <si>
    <t>$[E10-F10]</t>
    <phoneticPr fontId="1" type="noConversion"/>
  </si>
  <si>
    <t>$[E11-F11]</t>
    <phoneticPr fontId="1" type="noConversion"/>
  </si>
  <si>
    <t>$[E12-F12]</t>
    <phoneticPr fontId="1" type="noConversion"/>
  </si>
  <si>
    <t>$[E13-F13]</t>
    <phoneticPr fontId="1" type="noConversion"/>
  </si>
  <si>
    <t>$[E14-F14]</t>
    <phoneticPr fontId="1" type="noConversion"/>
  </si>
  <si>
    <t>$[E15-F15]</t>
    <phoneticPr fontId="1" type="noConversion"/>
  </si>
  <si>
    <t>$[E16-F16]</t>
    <phoneticPr fontId="1" type="noConversion"/>
  </si>
  <si>
    <t>$[E17-F17]</t>
    <phoneticPr fontId="1" type="noConversion"/>
  </si>
  <si>
    <t>$[E18-F18]</t>
    <phoneticPr fontId="1" type="noConversion"/>
  </si>
  <si>
    <t>$[E19-F19]</t>
    <phoneticPr fontId="1" type="noConversion"/>
  </si>
  <si>
    <t>$[E20-F20]</t>
    <phoneticPr fontId="1" type="noConversion"/>
  </si>
  <si>
    <t>$[E21-F21]</t>
    <phoneticPr fontId="1" type="noConversion"/>
  </si>
  <si>
    <t>$[E22-F22]</t>
    <phoneticPr fontId="1" type="noConversion"/>
  </si>
  <si>
    <t>$[E23-F23]</t>
    <phoneticPr fontId="1" type="noConversion"/>
  </si>
  <si>
    <t>$[E24-F24]</t>
    <phoneticPr fontId="1" type="noConversion"/>
  </si>
  <si>
    <t>$[E25-F25]</t>
    <phoneticPr fontId="1" type="noConversion"/>
  </si>
  <si>
    <t>$[E26-F26]</t>
    <phoneticPr fontId="1" type="noConversion"/>
  </si>
  <si>
    <t>$[E27-F27]</t>
    <phoneticPr fontId="1" type="noConversion"/>
  </si>
  <si>
    <t>${curriculum.getSelectSubjectByIndex(1).semesterUnit.g1s2Unit}</t>
  </si>
  <si>
    <t>${curriculum.getSelectSubjectByIndex(2).semesterUnit.g1s2Unit}</t>
  </si>
  <si>
    <t>${curriculum.getSelectSubjectByIndex(3).semesterUnit.g1s2Unit}</t>
  </si>
  <si>
    <t>${curriculum.getSelectSubjectByIndex(4).semesterUnit.g1s2Unit}</t>
  </si>
  <si>
    <t>${curriculum.getSelectSubjectByIndex(0).semesterUnit.g2s1Unit}</t>
  </si>
  <si>
    <t>${curriculum.getSelectSubjectByIndex(1).semesterUnit.g2s1Unit}</t>
  </si>
  <si>
    <t>${curriculum.getSelectSubjectByIndex(2).semesterUnit.g2s1Unit}</t>
  </si>
  <si>
    <t>${curriculum.getSelectSubjectByIndex(3).semesterUnit.g2s1Unit}</t>
  </si>
  <si>
    <t>${curriculum.getSelectSubjectByIndex(4).semesterUnit.g2s1Unit}</t>
  </si>
  <si>
    <t>${curriculum.getSelectSubjectByIndex(0).semesterUnit.g2s2Unit}</t>
  </si>
  <si>
    <t>${curriculum.getSelectSubjectByIndex(0).semesterUnit.g3s1Unit}</t>
  </si>
  <si>
    <t>${curriculum.getSelectSubjectByIndex(0).semesterUnit.g3s2Unit}</t>
  </si>
  <si>
    <t>${curriculum.getSelectSubjectByIndex(1).semesterUnit.g2s2Unit}</t>
  </si>
  <si>
    <t>${curriculum.getSelectSubjectByIndex(1).semesterUnit.g3s1Unit}</t>
  </si>
  <si>
    <t>${curriculum.getSelectSubjectByIndex(1).semesterUnit.g3s2Unit}</t>
  </si>
  <si>
    <t>${curriculum.getSelectSubjectByIndex(2).semesterUnit.g2s2Unit}</t>
  </si>
  <si>
    <t>${curriculum.getSelectSubjectByIndex(2).semesterUnit.g3s1Unit}</t>
  </si>
  <si>
    <t>${curriculum.getSelectSubjectByIndex(2).semesterUnit.g3s2Unit}</t>
  </si>
  <si>
    <t>${curriculum.getSelectSubjectByIndex(3).semesterUnit.g3s1Unit}</t>
  </si>
  <si>
    <t>${curriculum.getSelectSubjectByIndex(3).semesterUnit.g3s2Unit}</t>
  </si>
  <si>
    <t>${curriculum.getSelectSubjectByIndex(4).semesterUnit.g2s2Unit}</t>
  </si>
  <si>
    <t>${curriculum.getSelectSubjectByIndex(4).semesterUnit.g3s1Unit}</t>
  </si>
  <si>
    <t>${curriculum.getSelectSubjectByIndex(4).semesterUnit.g3s2Unit}</t>
  </si>
  <si>
    <t>${curriculum.getSchoolSelfSubjectByIndex(0).semesterUnit.g1s1Unit}</t>
  </si>
  <si>
    <t>${curriculum.getSchoolSelfSubjectByIndex(1).semesterUnit.g1s1Unit}</t>
  </si>
  <si>
    <t>${curriculum.getSchoolSelfSubjectByIndex(2).semesterUnit.g1s1Unit}</t>
  </si>
  <si>
    <t>${curriculum.getSchoolSelfSubjectByIndex(0).adjustUnit.g1s1AdjustUnit*-1}</t>
  </si>
  <si>
    <t>${curriculum.getSchoolSelfSubjectByIndex(1).adjustUnit.g1s1AdjustUnit*-1}</t>
  </si>
  <si>
    <t>${curriculum.getSchoolSelfSubjectByIndex(2).adjustUnit.g1s1AdjustUnit*-1}</t>
  </si>
  <si>
    <t>${curriculum.getSchoolSelfSubjectByIndex(0).semesterUnit.g1s2Unit}</t>
  </si>
  <si>
    <t>${curriculum.getSchoolSelfSubjectByIndex(1).semesterUnit.g1s2Unit}</t>
  </si>
  <si>
    <t>${curriculum.getSchoolSelfSubjectByIndex(2).semesterUnit.g1s2Unit}</t>
  </si>
  <si>
    <t>${curriculum.getSchoolSelfSubjectByIndex(0).semesterUnit.g2s1Unit}</t>
  </si>
  <si>
    <t>${curriculum.getSchoolSelfSubjectByIndex(0).semesterUnit.g2s2Unit}</t>
  </si>
  <si>
    <t>${curriculum.getSchoolSelfSubjectByIndex(0).semesterUnit.g3s1Unit}</t>
  </si>
  <si>
    <t>${curriculum.getSchoolSelfSubjectByIndex(0).semesterUnit.g3s2Unit}</t>
  </si>
  <si>
    <t>${curriculum.getSchoolSelfSubjectByIndex(1).semesterUnit.g2s1Unit}</t>
  </si>
  <si>
    <t>${curriculum.getSchoolSelfSubjectByIndex(1).semesterUnit.g2s2Unit}</t>
  </si>
  <si>
    <t>${curriculum.getSchoolSelfSubjectByIndex(1).semesterUnit.g3s1Unit}</t>
  </si>
  <si>
    <t>${curriculum.getSchoolSelfSubjectByIndex(1).semesterUnit.g3s2Unit}</t>
  </si>
  <si>
    <t>${curriculum.getSchoolSelfSubjectByIndex(2).semesterUnit.g2s1Unit}</t>
  </si>
  <si>
    <t>${curriculum.getSchoolSelfSubjectByIndex(2).semesterUnit.g2s2Unit}</t>
  </si>
  <si>
    <t>${curriculum.getSchoolSelfSubjectByIndex(2).semesterUnit.g3s1Unit}</t>
  </si>
  <si>
    <t>${curriculum.getSchoolSelfSubjectByIndex(2).semesterUnit.g3s2Unit}</t>
  </si>
  <si>
    <t>$[E29-F29]</t>
    <phoneticPr fontId="1" type="noConversion"/>
  </si>
  <si>
    <t>$[E31-F31]</t>
    <phoneticPr fontId="1" type="noConversion"/>
  </si>
  <si>
    <t>$[E32-F32]</t>
    <phoneticPr fontId="1" type="noConversion"/>
  </si>
  <si>
    <t>$[E33-F33]</t>
    <phoneticPr fontId="1" type="noConversion"/>
  </si>
  <si>
    <t>$[E34-F34]</t>
    <phoneticPr fontId="1" type="noConversion"/>
  </si>
  <si>
    <t>$[E35-F35]</t>
    <phoneticPr fontId="1" type="noConversion"/>
  </si>
  <si>
    <t>${curriculum.getCurriculumByGrade(1).careerActivity.adjustUnit.g1s1Unit}</t>
    <phoneticPr fontId="1" type="noConversion"/>
  </si>
  <si>
    <t>${curriculum.getCurriculumByGrade(1).volunteer.semesterUnit.g1s1Unit}</t>
    <phoneticPr fontId="1" type="noConversion"/>
  </si>
  <si>
    <t>${curriculum.getCurriculumByGrade(1).volunteer.adjustUnit.g1s1Unit}</t>
    <phoneticPr fontId="1" type="noConversion"/>
  </si>
  <si>
    <t>${curriculum.getCurriculumByGrade(1).volunteer.semesterUnit.g1s2Unit}</t>
    <phoneticPr fontId="1" type="noConversion"/>
  </si>
  <si>
    <t>${curriculum.getCurriculumByGrade(2).volunteer.semesterUnit.g2s1Unit}</t>
    <phoneticPr fontId="1" type="noConversion"/>
  </si>
  <si>
    <t>${curriculum.getCurriculumByGrade(3).volunteer.semesterUnit.g3s1Unit}</t>
    <phoneticPr fontId="1" type="noConversion"/>
  </si>
  <si>
    <t>${curriculum.getCurriculumByGrade(1).creativeOver.semesterUnit.g1s1Unit}</t>
    <phoneticPr fontId="1" type="noConversion"/>
  </si>
  <si>
    <t>${curriculum.getCurriculumByGrade(1).creativeOver.semesterUnit.g1s2Unit}</t>
    <phoneticPr fontId="1" type="noConversion"/>
  </si>
  <si>
    <t>${curriculum.getCurriculumByGrade(2).creativeOver.semesterUnit.g2s1Unit}</t>
    <phoneticPr fontId="1" type="noConversion"/>
  </si>
  <si>
    <t>${curriculum.getCurriculumByGrade(2).creativeOver.semesterUnit.g2s2Unit}</t>
    <phoneticPr fontId="1" type="noConversion"/>
  </si>
  <si>
    <t>${curriculum.getCurriculumByGrade(3).creativeOver.semesterUnit.g3s1Unit}</t>
    <phoneticPr fontId="1" type="noConversion"/>
  </si>
  <si>
    <t>${curriculum.getCurriculumByGrade(3).creativeOver.semesterUnit.g3s2Unit}</t>
    <phoneticPr fontId="1" type="noConversion"/>
  </si>
  <si>
    <t>${curriculum.getCurriculumByGrade(3).volunteer.semesterUnit.g3s2Unit}</t>
    <phoneticPr fontId="1" type="noConversion"/>
  </si>
  <si>
    <t>${curriculum.getCurriculumByGrade(2).volunteer.semesterUnit.g2s2Unit}</t>
    <phoneticPr fontId="1" type="noConversion"/>
  </si>
  <si>
    <t>${curriculum.getCurriculumByGrade(1).curriculumReduction.semesterUnit.g1s1Unit}</t>
    <phoneticPr fontId="1" type="noConversion"/>
  </si>
  <si>
    <t>${curriculum.getCurriculumByGrade(1).curriculumReduction.semesterUnit.g1s2Unit}</t>
    <phoneticPr fontId="1" type="noConversion"/>
  </si>
  <si>
    <t>${curriculum.getCurriculumByGrade(2).curriculumReduction.semesterUnit.g2s1Unit}</t>
    <phoneticPr fontId="1" type="noConversion"/>
  </si>
  <si>
    <t>${curriculum.getCurriculumByGrade(2).curriculumReduction.semesterUnit.g2s2Unit}</t>
    <phoneticPr fontId="1" type="noConversion"/>
  </si>
  <si>
    <t>${curriculum.getCurriculumByGrade(3).curriculumReduction.semesterUnit.g3s1Unit}</t>
    <phoneticPr fontId="1" type="noConversion"/>
  </si>
  <si>
    <t>${curriculum.getCurriculumByGrade(1).creative.adjustUnit.g1s1Unit}</t>
    <phoneticPr fontId="1" type="noConversion"/>
  </si>
  <si>
    <t>${curriculum.getCurriculumByGrade(1).creativeOver.adjustUnit.g1s1Unit}</t>
    <phoneticPr fontId="1" type="noConversion"/>
  </si>
  <si>
    <t>${curriculum.getCurriculumByGrade(1).curriculumReduction.adjustUnit.g1s1Unit}</t>
    <phoneticPr fontId="1" type="noConversion"/>
  </si>
  <si>
    <t>${curriculum.getCurriculumByGrade(3).curriculumReduction.semesterUnit.g3s2Unit}</t>
    <phoneticPr fontId="1" type="noConversion"/>
  </si>
  <si>
    <t>${curriculum.getSelectSubjectByIndex(5).adjustUnit.g1s1AdjustUnit}</t>
    <phoneticPr fontId="1" type="noConversion"/>
  </si>
  <si>
    <t>${curriculum.getSelectSubjectByIndex(6).adjustUnit.g1s1AdjustUnit}</t>
    <phoneticPr fontId="1" type="noConversion"/>
  </si>
  <si>
    <t>$[E28-F28]</t>
    <phoneticPr fontId="1" type="noConversion"/>
  </si>
  <si>
    <t>$[SUM(E8:E29)]</t>
    <phoneticPr fontId="1" type="noConversion"/>
  </si>
  <si>
    <t>$[SUM(F8:F29)]</t>
    <phoneticPr fontId="1" type="noConversion"/>
  </si>
  <si>
    <t>$[SUM(G8:G29)]</t>
    <phoneticPr fontId="1" type="noConversion"/>
  </si>
  <si>
    <t>$[SUM(J8:J29)]</t>
    <phoneticPr fontId="1" type="noConversion"/>
  </si>
  <si>
    <t>$[SUM(K8:K29)]</t>
    <phoneticPr fontId="1" type="noConversion"/>
  </si>
  <si>
    <t>$[SUM(L8:L29)]</t>
    <phoneticPr fontId="1" type="noConversion"/>
  </si>
  <si>
    <t>$[SUM(M8:M29)]</t>
    <phoneticPr fontId="1" type="noConversion"/>
  </si>
  <si>
    <t>$[SUM(N8:N29)]</t>
    <phoneticPr fontId="1" type="noConversion"/>
  </si>
  <si>
    <t>$[E36-F36]</t>
    <phoneticPr fontId="1" type="noConversion"/>
  </si>
  <si>
    <t>$[E37-F37]</t>
    <phoneticPr fontId="1" type="noConversion"/>
  </si>
  <si>
    <t>$[SUM(E31:E37)]</t>
    <phoneticPr fontId="1" type="noConversion"/>
  </si>
  <si>
    <t>$[SUM(F31:F37)]</t>
    <phoneticPr fontId="1" type="noConversion"/>
  </si>
  <si>
    <t>$[SUM(G31:G37)]</t>
    <phoneticPr fontId="1" type="noConversion"/>
  </si>
  <si>
    <t>$[SUM(J31:J37)]</t>
    <phoneticPr fontId="1" type="noConversion"/>
  </si>
  <si>
    <t>$[SUM(K31:K37)]</t>
    <phoneticPr fontId="1" type="noConversion"/>
  </si>
  <si>
    <t>$[SUM(L31:L37)]</t>
    <phoneticPr fontId="1" type="noConversion"/>
  </si>
  <si>
    <t>$[SUM(M31:M37)]</t>
    <phoneticPr fontId="1" type="noConversion"/>
  </si>
  <si>
    <t>$[SUM(N31:N37)]</t>
    <phoneticPr fontId="1" type="noConversion"/>
  </si>
  <si>
    <t>$[E30+E38]</t>
    <phoneticPr fontId="1" type="noConversion"/>
  </si>
  <si>
    <t>$[F30+F38]</t>
    <phoneticPr fontId="1" type="noConversion"/>
  </si>
  <si>
    <t>$[G30+G38]</t>
    <phoneticPr fontId="1" type="noConversion"/>
  </si>
  <si>
    <t>$[J30+J38]</t>
    <phoneticPr fontId="1" type="noConversion"/>
  </si>
  <si>
    <t>$[K30+K38]</t>
    <phoneticPr fontId="1" type="noConversion"/>
  </si>
  <si>
    <t>$[L30+L38]</t>
    <phoneticPr fontId="1" type="noConversion"/>
  </si>
  <si>
    <t>$[M30+M38]</t>
    <phoneticPr fontId="1" type="noConversion"/>
  </si>
  <si>
    <t>$[N30+N38]</t>
    <phoneticPr fontId="1" type="noConversion"/>
  </si>
  <si>
    <t>${curriculum.getCurriculumByGrade(1).getSubjectByName('기술·가정').semesterUnit.g1s1Unit}</t>
    <phoneticPr fontId="1" type="noConversion"/>
  </si>
  <si>
    <t>학년도 3개학년 교육과정 편성표</t>
    <phoneticPr fontId="1" type="noConversion"/>
  </si>
  <si>
    <t>${curriculum.getSelectSubjectByIndex(6).semesterUnit.g1s2Unit}</t>
    <phoneticPr fontId="1" type="noConversion"/>
  </si>
  <si>
    <t>${curriculum.getSelectSubjectByIndex(6).semesterUnit.g2s1Unit}</t>
    <phoneticPr fontId="1" type="noConversion"/>
  </si>
  <si>
    <t>${curriculum.getSelectSubjectByIndex(6).semesterUnit.g2s2Unit}</t>
    <phoneticPr fontId="1" type="noConversion"/>
  </si>
  <si>
    <t>${curriculum.getSelectSubjectByIndex(6).semesterUnit.g3s1Unit}</t>
    <phoneticPr fontId="1" type="noConversion"/>
  </si>
  <si>
    <t>${curriculum.getSelectSubjectByIndex(6).semesterUnit.g3s2Unit}</t>
    <phoneticPr fontId="1" type="noConversion"/>
  </si>
  <si>
    <t>$[COUNTIF(E8:E15,"&gt;0")+COUNTIF(E19,"&gt;0")+COUNTIFS(C20:C26, "한문", E20:E26,"&gt;0")+COUNTIFS(C20:C26, "생활중국어", E20:E26,"&gt;0")+COUNTIFS(C20:C26, "생활일본어", E20:E26,"&gt;0")+COUNTIFS(C20:C26, "생활중국어/일본어", E20:E26,"&gt;0")]</t>
    <phoneticPr fontId="1" type="noConversion"/>
  </si>
  <si>
    <t>$[COUNTIF(G8:G15,"&gt;0")+COUNTIF(G19,"&gt;0")+COUNTIFS(C20:C26, "한문", G20:G26,"&gt;0")+COUNTIFS(C20:C26, "생활중국어", G20:G26,"&gt;0")+COUNTIFS(C20:C26, "생활일본어", G20:G26,"&gt;0")+COUNTIFS(C20:C26, "생활중국어/일본어", G20:G26,"&gt;0")]</t>
    <phoneticPr fontId="1" type="noConversion"/>
  </si>
  <si>
    <t>$[COUNTIF(J8:J15,"&gt;0")+COUNTIF(J19,"&gt;0")+COUNTIFS(C20:C26, "한문", J20:J26,"&gt;0")+COUNTIFS(C20:C26, "생활중국어", J20:J26,"&gt;0")+COUNTIFS(C20:C26, "생활일본어", J20:J26,"&gt;0")+COUNTIFS(C20:C26, "생활중국어/일본어", J20:J26,"&gt;0")]</t>
    <phoneticPr fontId="1" type="noConversion"/>
  </si>
  <si>
    <t>$[COUNTIF(K8:K15,"&gt;0")+COUNTIF(K19,"&gt;0")+COUNTIFS(C20:C26, "한문", K20:K26,"&gt;0")+COUNTIFS(C20:C26, "생활중국어", K20:K26,"&gt;0")+COUNTIFS(C20:C26, "생활일본어", K20:K26,"&gt;0")+COUNTIFS(C20:C26, "생활중국어/일본어", K20:K26,"&gt;0")]</t>
    <phoneticPr fontId="1" type="noConversion"/>
  </si>
  <si>
    <t>$[COUNTIF(L8:L15,"&gt;0")+COUNTIF(L19,"&gt;0")+COUNTIFS(C20:C26, "한문", L20:L26,"&gt;0")+COUNTIFS(C20:C26, "생활중국어", L20:L26,"&gt;0")+COUNTIFS(C20:C26, "생활일본어", L20:L26,"&gt;0")+COUNTIFS(C20:C26, "생활중국어/일본어", L20:L26,"&gt;0")]</t>
    <phoneticPr fontId="1" type="noConversion"/>
  </si>
  <si>
    <t>$[COUNTIF(M8:M15,"&gt;0")+COUNTIF(M19,"&gt;0")+COUNTIFS(C20:C26, "한문", M20:M26,"&gt;0")+COUNTIFS(C20:C26, "생활중국어", M20:M26,"&gt;0")+COUNTIFS(C20:C26, "생활일본어", M20:M26,"&gt;0")+COUNTIFS(C20:C26, "생활중국어/일본어", M20:M26,"&gt;0")]</t>
    <phoneticPr fontId="1" type="noConversion"/>
  </si>
  <si>
    <t>$[COUNTIF(N8:N15,"&gt;0")+COUNTIF(N19,"&gt;0")+COUNTIFS(C20:C26, "한문", N20:N26,"&gt;0")+COUNTIFS(C20:C26, "생활중국어", N20:N26,"&gt;0")+COUNTIFS(C20:C26, "생활일본어", N20:N26,"&gt;0")+COUNTIFS(C20:C26, "생활중국어/일본어", N20:N26,"&gt;0")]</t>
    <phoneticPr fontId="1" type="noConversion"/>
  </si>
  <si>
    <t>$[COUNTIF(I8:I15,"&gt;0")+COUNTIF(I19,"&gt;0")+COUNTIFS(C20:C24, "한문", I20:I24,"&gt;0")+COUNTIFS(C20:C24, "생활중국어", I20:I24,"&gt;0")+COUNTIFS(C20:C24, "생활일본어", I20:I24,"&gt;0")+COUNTIFS(C20:C24, "생활중국어/일본어", I20:I24,"&gt;0")]</t>
    <phoneticPr fontId="1" type="noConversion"/>
  </si>
  <si>
    <t>$[COUNTIF(L8:L15,"&gt;0")+COUNTIF(L19,"&gt;0")+COUNTIFS(C20:C24, "한문", L20:L24,"&gt;0")+COUNTIFS(C20:C24, "생활중국어", L20:L24,"&gt;0")+COUNTIFS(C20:C24, "생활일본어", L20:L24,"&gt;0")+COUNTIFS(C20:C24, "생활중국어/일본어", L20:L24,"&gt;0")]</t>
    <phoneticPr fontId="1" type="noConversion"/>
  </si>
  <si>
    <t>$[COUNTIF(M8:M15,"&gt;0")+COUNTIF(M19,"&gt;0")+COUNTIFS(C20:C24, "한문", M20:M24,"&gt;0")+COUNTIFS(C20:C24, "생활중국어", M20:M24,"&gt;0")+COUNTIFS(C20:C24, "생활일본어", M20:M24,"&gt;0")+COUNTIFS(C20:C24, "생활중국어/일본어", M20:M24,"&gt;0")]</t>
    <phoneticPr fontId="1" type="noConversion"/>
  </si>
  <si>
    <t>$[COUNTIF(N8:N15,"&gt;0")+COUNTIF(N19,"&gt;0")+COUNTIFS(C20:C24, "한문", N20:N24,"&gt;0")+COUNTIFS(C20:C24, "생활중국어", N20:N24,"&gt;0")+COUNTIFS(C20:C24, "생활일본어", N20:N24,"&gt;0")+COUNTIFS(C20:C24, "생활중국어/일본어", N20:N24,"&gt;0")]</t>
    <phoneticPr fontId="1" type="noConversion"/>
  </si>
  <si>
    <t>$[COUNTIF(O8:O15,"&gt;0")+COUNTIF(O19,"&gt;0")+COUNTIFS(C20:C24, "한문", O20:O24,"&gt;0")+COUNTIFS(C20:C24, "생활중국어", O20:O24,"&gt;0")+COUNTIFS(C20:C24, "생활일본어", O20:O24,"&gt;0")+COUNTIFS(C20:C24, "생활중국어/일본어", O20:O24,"&gt;0")]</t>
    <phoneticPr fontId="1" type="noConversion"/>
  </si>
  <si>
    <t>$[COUNTIF(P8:P15,"&gt;0")+COUNTIF(P19,"&gt;0")+COUNTIFS(C20:C24, "한문", P20:P24,"&gt;0")+COUNTIFS(C20:C24, "생활중국어", P20:P24,"&gt;0")+COUNTIFS(C20:C24, "생활일본어", P20:P24,"&gt;0")+COUNTIFS(C20:C24, "생활중국어/일본어", P20:P24,"&gt;0")]</t>
    <phoneticPr fontId="1" type="noConversion"/>
  </si>
  <si>
    <t>$[COUNTIF(I8:I15,"&gt;0")+COUNTIF(I19,"&gt;0")+COUNTIFS(C20:C27, "한문", I20:I27,"&gt;0")+COUNTIFS(C20:C27, "생활중국어", I20:I27,"&gt;0")+COUNTIFS(C20:C27, "생활일본어", I20:I27,"&gt;0")+COUNTIFS(C20:C27, "생활중국어/일본어", I20:I27,"&gt;0")]</t>
    <phoneticPr fontId="1" type="noConversion"/>
  </si>
  <si>
    <t>$[COUNTIF(L8:L15,"&gt;0")+COUNTIF(L19,"&gt;0")+COUNTIFS(C20:C27, "한문", L20:L27,"&gt;0")+COUNTIFS(C20:C27, "생활중국어", L20:L27,"&gt;0")+COUNTIFS(C20:C27, "생활일본어", L20:L27,"&gt;0")+COUNTIFS(C20:C27, "생활중국어/일본어", L20:L27,"&gt;0")]</t>
    <phoneticPr fontId="1" type="noConversion"/>
  </si>
  <si>
    <t>$[COUNTIF(M8:M15,"&gt;0")+COUNTIF(M19,"&gt;0")+COUNTIFS(C20:C27, "한문", M20:M27,"&gt;0")+COUNTIFS(C20:C27, "생활중국어", M20:M27,"&gt;0")+COUNTIFS(C20:C27, "생활일본어", M20:M27,"&gt;0")+COUNTIFS(C20:C27, "생활중국어/일본어", M20:M27,"&gt;0")]</t>
    <phoneticPr fontId="1" type="noConversion"/>
  </si>
  <si>
    <t>$[COUNTIF(N8:N15,"&gt;0")+COUNTIF(N19,"&gt;0")+COUNTIFS(C20:C27, "한문", N20:N27,"&gt;0")+COUNTIFS(C20:C27, "생활중국어", N20:N27,"&gt;0")+COUNTIFS(C20:C27, "생활일본어", N20:N27,"&gt;0")+COUNTIFS(C20:C27, "생활중국어/일본어", N20:N27,"&gt;0")]</t>
    <phoneticPr fontId="1" type="noConversion"/>
  </si>
  <si>
    <t>$[COUNTIF(O8:O15,"&gt;0")+COUNTIF(O19,"&gt;0")+COUNTIFS(C20:C27, "한문", O20:O27,"&gt;0")+COUNTIFS(C20:C27, "생활중국어", O20:O27,"&gt;0")+COUNTIFS(C20:C27, "생활일본어", O20:O27,"&gt;0")+COUNTIFS(C20:C27, "생활중국어/일본어", O20:O27,"&gt;0")]</t>
    <phoneticPr fontId="1" type="noConversion"/>
  </si>
  <si>
    <t>$[COUNTIF(P8:P15,"&gt;0")+COUNTIF(P19,"&gt;0")+COUNTIFS(C20:C27, "한문", P20:P27,"&gt;0")+COUNTIFS(C20:C27, "생활중국어", P20:P27,"&gt;0")+COUNTIFS(C20:C27, "생활일본어", P20:P27,"&gt;0")+COUNTIFS(C20:C27, "생활중국어/일본어", P20:P27,"&gt;0")]</t>
    <phoneticPr fontId="1" type="noConversion"/>
  </si>
  <si>
    <t>${curriculum.getCurriculumByGrade(1).getSelectSubjectByIndex(1).freeUnit.careerPath}</t>
    <phoneticPr fontId="1" type="noConversion"/>
  </si>
  <si>
    <t>조정
시수
④-①</t>
    <phoneticPr fontId="1" type="noConversion"/>
  </si>
  <si>
    <t>증감
시수
②-①</t>
    <phoneticPr fontId="1" type="noConversion"/>
  </si>
  <si>
    <t>${curriculum.getCurriculumByGrade(2).getSchoolSelfSubjectNameByIndex(0)}</t>
  </si>
  <si>
    <t>${curriculum.getCurriculumByGrade(2).getSchoolSelfSubjectParentByIndex(0)}</t>
  </si>
  <si>
    <t>${curriculum.getCurriculumByGrade(2).getSchoolSelfSubjectByIndex(0).semesterUnit.g1s1Unit}</t>
  </si>
  <si>
    <t>${curriculum.getCurriculumByGrade(2).getSchoolSelfSubjectByIndex(0).adjustUnit.g1s1AdjustUnit}</t>
  </si>
  <si>
    <t>${curriculum.getCurriculumByGrade(2).getSchoolSelfSubjectByIndex(0).semesterUnit.g1s2Unit}</t>
  </si>
  <si>
    <t>${curriculum.getCurriculumByGrade(2).getSchoolSelfSubjectByIndex(0).semesterUnit.g2s1Unit}</t>
  </si>
  <si>
    <t>${curriculum.getCurriculumByGrade(2).getSchoolSelfSubjectByIndex(0).semesterUnit.g2s2Unit}</t>
  </si>
  <si>
    <t>${curriculum.getCurriculumByGrade(2).getSchoolSelfSubjectByIndex(0).semesterUnit.g3s1Unit}</t>
  </si>
  <si>
    <t>${curriculum.getCurriculumByGrade(2).getSchoolSelfSubjectByIndex(0).semesterUnit.g3s2Unit}</t>
  </si>
  <si>
    <t>${curriculum.getCurriculumByGrade(2).getSchoolSelfSubjectByIndex(0).freeUnit.subjectSelection}</t>
  </si>
  <si>
    <t>${curriculum.getCurriculumByGrade(2).getSchoolSelfSubjectByIndex(0).freeUnit.careerPath}</t>
  </si>
  <si>
    <t>${curriculum.getCurriculumByGrade(2).getSchoolSelfSubjectNameByIndex(1)}</t>
  </si>
  <si>
    <t>${curriculum.getCurriculumByGrade(2).getSchoolSelfSubjectParentByIndex(1)}</t>
  </si>
  <si>
    <t>${curriculum.getCurriculumByGrade(2).getSchoolSelfSubjectByIndex(1).semesterUnit.g1s1Unit}</t>
  </si>
  <si>
    <t>${curriculum.getCurriculumByGrade(2).getSchoolSelfSubjectByIndex(1).adjustUnit.g1s1AdjustUnit}</t>
  </si>
  <si>
    <t>${curriculum.getCurriculumByGrade(2).getSchoolSelfSubjectByIndex(1).semesterUnit.g1s2Unit}</t>
  </si>
  <si>
    <t>${curriculum.getCurriculumByGrade(2).getSchoolSelfSubjectByIndex(1).semesterUnit.g2s1Unit}</t>
  </si>
  <si>
    <t>${curriculum.getCurriculumByGrade(2).getSchoolSelfSubjectByIndex(1).semesterUnit.g2s2Unit}</t>
  </si>
  <si>
    <t>${curriculum.getCurriculumByGrade(2).getSchoolSelfSubjectByIndex(1).semesterUnit.g3s1Unit}</t>
  </si>
  <si>
    <t>${curriculum.getCurriculumByGrade(2).getSchoolSelfSubjectByIndex(1).semesterUnit.g3s2Unit}</t>
  </si>
  <si>
    <t>${curriculum.getCurriculumByGrade(2).getSchoolSelfSubjectByIndex(1).freeUnit.subjectSelection}</t>
  </si>
  <si>
    <t>${curriculum.getCurriculumByGrade(2).getSchoolSelfSubjectByIndex(1).freeUnit.careerPath}</t>
  </si>
  <si>
    <t>${curriculum.getCurriculumByGrade(2).getSchoolSelfSubjectNameByIndex(2)}</t>
  </si>
  <si>
    <t>${curriculum.getCurriculumByGrade(2).getSchoolSelfSubjectParentByIndex(2)}</t>
  </si>
  <si>
    <t>${curriculum.getCurriculumByGrade(2).getSchoolSelfSubjectByIndex(2).semesterUnit.g1s1Unit}</t>
  </si>
  <si>
    <t>${curriculum.getCurriculumByGrade(2).getSchoolSelfSubjectByIndex(2).adjustUnit.g1s1AdjustUnit}</t>
  </si>
  <si>
    <t>${curriculum.getCurriculumByGrade(2).getSchoolSelfSubjectByIndex(2).semesterUnit.g1s2Unit}</t>
  </si>
  <si>
    <t>${curriculum.getCurriculumByGrade(2).getSchoolSelfSubjectByIndex(2).semesterUnit.g2s1Unit}</t>
  </si>
  <si>
    <t>${curriculum.getCurriculumByGrade(2).getSchoolSelfSubjectByIndex(2).semesterUnit.g2s2Unit}</t>
  </si>
  <si>
    <t>${curriculum.getCurriculumByGrade(2).getSchoolSelfSubjectByIndex(2).semesterUnit.g3s1Unit}</t>
  </si>
  <si>
    <t>${curriculum.getCurriculumByGrade(2).getSchoolSelfSubjectByIndex(2).semesterUnit.g3s2Unit}</t>
  </si>
  <si>
    <t>${curriculum.getCurriculumByGrade(2).getSchoolSelfSubjectByIndex(2).freeUnit.subjectSelection}</t>
  </si>
  <si>
    <t>${curriculum.getCurriculumByGrade(2).getSchoolSelfSubjectByIndex(2).freeUnit.careerPath}</t>
  </si>
  <si>
    <t>${curriculum.getCurriculumByGrade(2).year}</t>
    <phoneticPr fontId="1" type="noConversion"/>
  </si>
  <si>
    <t>$[SUM(R20:R24)+SUM(Q25:Q27)-E20]</t>
    <phoneticPr fontId="1" type="noConversion"/>
  </si>
  <si>
    <t>진로와직업</t>
  </si>
  <si>
    <t>컴퓨팅 사고력과 문제해결</t>
  </si>
  <si>
    <t>보건</t>
  </si>
  <si>
    <t/>
  </si>
  <si>
    <t>소설로 배우는 세상</t>
  </si>
  <si>
    <t>북다26</t>
  </si>
  <si>
    <t>인천안남중학교</t>
  </si>
  <si>
    <t>1-1</t>
  </si>
  <si>
    <t>자유학기제 운영</t>
  </si>
  <si>
    <t>2026-05-06 19:46:14</t>
  </si>
  <si>
    <t>컴퓨팅사고력과 문제해결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</si>
</sst>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176" formatCode="0;\-0;;@"/>
    <numFmt numFmtId="177" formatCode="0_);[Red]\(0\)"/>
    <numFmt numFmtId="178" formatCode="yyyy/mm/dd\ hh:mm:ss"/>
    <numFmt numFmtId="179" formatCode="#,##0_ "/>
    <numFmt numFmtId="180" formatCode="yyyymmdd\ hhmmss"/>
  </numFmts>
  <fonts count="3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8"/>
      <color rgb="FFFF000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color theme="9" tint="-0.249977111117893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rgb="FF000000"/>
      <name val="MS Gothic"/>
      <family val="3"/>
      <charset val="128"/>
    </font>
    <font>
      <sz val="11"/>
      <color rgb="FF000000"/>
      <name val="Yu Gothic"/>
      <family val="3"/>
      <charset val="128"/>
    </font>
    <font>
      <b/>
      <sz val="10"/>
      <color theme="0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8"/>
      <scheme val="minor"/>
    </font>
    <font>
      <b/>
      <sz val="11"/>
      <color indexed="10"/>
      <name val="맑은 고딕"/>
      <family val="3"/>
      <charset val="129"/>
      <scheme val="minor"/>
    </font>
    <font>
      <sz val="11"/>
      <color theme="0" tint="-0.499984740745262"/>
      <name val="맑은 고딕"/>
      <family val="3"/>
      <charset val="129"/>
      <scheme val="minor"/>
    </font>
    <font>
      <sz val="11"/>
      <color theme="0" tint="-0.34998626667073579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0"/>
      <color theme="0" tint="-0.14999847407452621"/>
      <name val="맑은 고딕"/>
      <family val="3"/>
      <charset val="129"/>
      <scheme val="minor"/>
    </font>
    <font>
      <sz val="11"/>
      <color theme="4" tint="0.39997558519241921"/>
      <name val="맑은 고딕"/>
      <family val="3"/>
      <charset val="129"/>
      <scheme val="minor"/>
    </font>
    <font>
      <sz val="11"/>
      <color theme="0" tint="-0.14999847407452621"/>
      <name val="맑은 고딕"/>
      <family val="3"/>
      <charset val="129"/>
      <scheme val="minor"/>
    </font>
    <font>
      <b/>
      <sz val="11"/>
      <color theme="0" tint="-0.14999847407452621"/>
      <name val="맑은 고딕"/>
      <family val="3"/>
      <charset val="129"/>
      <scheme val="minor"/>
    </font>
    <font>
      <b/>
      <sz val="11"/>
      <color theme="0" tint="-0.34998626667073579"/>
      <name val="맑은 고딕"/>
      <family val="3"/>
      <charset val="129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3399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CDDC"/>
        <bgColor indexed="64"/>
      </patternFill>
    </fill>
  </fills>
  <borders count="7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5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22" fillId="0" borderId="0">
      <alignment vertical="center"/>
    </xf>
    <xf numFmtId="9" fontId="6" fillId="0" borderId="0" applyFont="0" applyFill="0" applyBorder="0" applyAlignment="0" applyProtection="0">
      <alignment vertical="center"/>
    </xf>
  </cellStyleXfs>
  <cellXfs count="456">
    <xf numFmtId="0" fontId="0" fillId="0" borderId="0" xfId="0">
      <alignment vertical="center"/>
    </xf>
    <xf numFmtId="0" fontId="0" fillId="0" borderId="0" xfId="0" applyProtection="1">
      <alignment vertical="center"/>
      <protection hidden="1"/>
    </xf>
    <xf numFmtId="0" fontId="7" fillId="0" borderId="0" xfId="0" applyFont="1" applyProtection="1">
      <alignment vertical="center"/>
      <protection hidden="1"/>
    </xf>
    <xf numFmtId="0" fontId="0" fillId="0" borderId="0" xfId="0" applyAlignment="1" applyProtection="1">
      <alignment horizontal="center" vertical="center"/>
      <protection hidden="1"/>
    </xf>
    <xf numFmtId="0" fontId="7" fillId="0" borderId="0" xfId="0" applyFont="1" applyAlignment="1" applyProtection="1">
      <alignment horizontal="center" vertical="center"/>
      <protection hidden="1"/>
    </xf>
    <xf numFmtId="0" fontId="8" fillId="0" borderId="1" xfId="0" applyFont="1" applyBorder="1" applyAlignment="1" applyProtection="1">
      <alignment horizontal="left" vertical="center"/>
      <protection hidden="1"/>
    </xf>
    <xf numFmtId="0" fontId="9" fillId="0" borderId="1" xfId="0" applyFont="1" applyBorder="1" applyAlignment="1" applyProtection="1">
      <alignment horizontal="left" vertical="center"/>
      <protection hidden="1"/>
    </xf>
    <xf numFmtId="0" fontId="8" fillId="0" borderId="2" xfId="0" applyFont="1" applyBorder="1" applyAlignment="1" applyProtection="1">
      <alignment horizontal="left" vertical="center"/>
      <protection hidden="1"/>
    </xf>
    <xf numFmtId="49" fontId="7" fillId="0" borderId="0" xfId="0" applyNumberFormat="1" applyFont="1" applyProtection="1">
      <alignment vertical="center"/>
      <protection hidden="1"/>
    </xf>
    <xf numFmtId="0" fontId="10" fillId="6" borderId="1" xfId="0" applyFont="1" applyFill="1" applyBorder="1" applyAlignment="1" applyProtection="1">
      <alignment horizontal="left" vertical="center" wrapText="1"/>
      <protection hidden="1"/>
    </xf>
    <xf numFmtId="0" fontId="7" fillId="7" borderId="35" xfId="2" applyFill="1" applyBorder="1" applyAlignment="1" applyProtection="1">
      <alignment horizontal="center" vertical="center" shrinkToFit="1"/>
      <protection hidden="1"/>
    </xf>
    <xf numFmtId="177" fontId="7" fillId="7" borderId="35" xfId="0" applyNumberFormat="1" applyFont="1" applyFill="1" applyBorder="1" applyAlignment="1" applyProtection="1">
      <alignment horizontal="center" vertical="center" shrinkToFit="1"/>
      <protection hidden="1"/>
    </xf>
    <xf numFmtId="0" fontId="14" fillId="8" borderId="37" xfId="0" applyFont="1" applyFill="1" applyBorder="1" applyAlignment="1" applyProtection="1">
      <alignment horizontal="center" vertical="center" wrapText="1"/>
      <protection hidden="1"/>
    </xf>
    <xf numFmtId="0" fontId="7" fillId="7" borderId="35" xfId="0" applyFont="1" applyFill="1" applyBorder="1" applyAlignment="1" applyProtection="1">
      <alignment horizontal="center" vertical="center" shrinkToFit="1"/>
      <protection hidden="1"/>
    </xf>
    <xf numFmtId="177" fontId="7" fillId="7" borderId="35" xfId="2" applyNumberFormat="1" applyFill="1" applyBorder="1" applyAlignment="1" applyProtection="1">
      <alignment horizontal="center" vertical="center" shrinkToFit="1"/>
      <protection hidden="1"/>
    </xf>
    <xf numFmtId="0" fontId="7" fillId="7" borderId="41" xfId="2" applyFill="1" applyBorder="1" applyAlignment="1" applyProtection="1">
      <alignment horizontal="center" vertical="center" shrinkToFit="1"/>
      <protection hidden="1"/>
    </xf>
    <xf numFmtId="177" fontId="7" fillId="7" borderId="9" xfId="2" applyNumberFormat="1" applyFill="1" applyBorder="1" applyAlignment="1" applyProtection="1">
      <alignment horizontal="center" vertical="center" shrinkToFit="1"/>
      <protection hidden="1"/>
    </xf>
    <xf numFmtId="177" fontId="11" fillId="7" borderId="27" xfId="0" applyNumberFormat="1" applyFont="1" applyFill="1" applyBorder="1" applyAlignment="1" applyProtection="1">
      <alignment horizontal="center" vertical="center" shrinkToFit="1"/>
      <protection hidden="1"/>
    </xf>
    <xf numFmtId="0" fontId="7" fillId="7" borderId="36" xfId="0" applyFont="1" applyFill="1" applyBorder="1" applyAlignment="1" applyProtection="1">
      <alignment horizontal="center" vertical="center" shrinkToFit="1"/>
      <protection hidden="1"/>
    </xf>
    <xf numFmtId="0" fontId="7" fillId="7" borderId="1" xfId="2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3" fillId="8" borderId="3" xfId="0" applyFont="1" applyFill="1" applyBorder="1" applyAlignment="1" applyProtection="1">
      <alignment horizontal="center" vertical="center" wrapText="1" shrinkToFit="1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7" fillId="7" borderId="41" xfId="0" applyFont="1" applyFill="1" applyBorder="1" applyAlignment="1" applyProtection="1">
      <alignment horizontal="center" vertical="center" shrinkToFit="1"/>
      <protection hidden="1"/>
    </xf>
    <xf numFmtId="177" fontId="7" fillId="7" borderId="41" xfId="0" applyNumberFormat="1" applyFont="1" applyFill="1" applyBorder="1" applyAlignment="1" applyProtection="1">
      <alignment horizontal="center" vertical="center" shrinkToFit="1"/>
      <protection hidden="1"/>
    </xf>
    <xf numFmtId="0" fontId="19" fillId="8" borderId="30" xfId="2" applyFont="1" applyFill="1" applyBorder="1" applyAlignment="1" applyProtection="1">
      <alignment horizontal="center" vertical="center" wrapText="1"/>
      <protection hidden="1"/>
    </xf>
    <xf numFmtId="0" fontId="19" fillId="8" borderId="6" xfId="2" applyFont="1" applyFill="1" applyBorder="1" applyAlignment="1" applyProtection="1">
      <alignment horizontal="center" vertical="center" wrapText="1"/>
      <protection hidden="1"/>
    </xf>
    <xf numFmtId="0" fontId="19" fillId="8" borderId="27" xfId="2" applyFont="1" applyFill="1" applyBorder="1" applyAlignment="1" applyProtection="1">
      <alignment horizontal="center" vertical="center" wrapText="1"/>
      <protection hidden="1"/>
    </xf>
    <xf numFmtId="0" fontId="18" fillId="8" borderId="33" xfId="2" applyFont="1" applyFill="1" applyBorder="1" applyAlignment="1" applyProtection="1">
      <alignment horizontal="center" vertical="center" wrapText="1"/>
      <protection hidden="1"/>
    </xf>
    <xf numFmtId="0" fontId="18" fillId="8" borderId="29" xfId="2" applyFont="1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37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 shrinkToFit="1"/>
      <protection hidden="1"/>
    </xf>
    <xf numFmtId="0" fontId="7" fillId="10" borderId="0" xfId="0" applyFont="1" applyFill="1" applyProtection="1">
      <alignment vertical="center"/>
      <protection hidden="1"/>
    </xf>
    <xf numFmtId="0" fontId="20" fillId="10" borderId="0" xfId="0" applyFont="1" applyFill="1" applyAlignment="1" applyProtection="1">
      <alignment horizontal="left" vertical="center"/>
      <protection hidden="1"/>
    </xf>
    <xf numFmtId="0" fontId="20" fillId="10" borderId="0" xfId="0" applyFont="1" applyFill="1" applyAlignment="1" applyProtection="1">
      <alignment horizontal="center" vertical="center"/>
      <protection hidden="1"/>
    </xf>
    <xf numFmtId="0" fontId="17" fillId="10" borderId="0" xfId="0" applyFont="1" applyFill="1" applyAlignment="1" applyProtection="1">
      <alignment horizontal="center" vertical="center"/>
      <protection hidden="1"/>
    </xf>
    <xf numFmtId="0" fontId="21" fillId="10" borderId="0" xfId="0" applyFont="1" applyFill="1" applyProtection="1">
      <alignment vertical="center"/>
      <protection hidden="1"/>
    </xf>
    <xf numFmtId="0" fontId="21" fillId="10" borderId="0" xfId="0" applyFont="1" applyFill="1" applyAlignment="1" applyProtection="1">
      <alignment vertical="top"/>
      <protection hidden="1"/>
    </xf>
    <xf numFmtId="0" fontId="21" fillId="10" borderId="0" xfId="0" applyFont="1" applyFill="1" applyAlignment="1" applyProtection="1">
      <alignment horizontal="center" vertical="center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0" xfId="0" applyFont="1" applyFill="1" applyAlignment="1" applyProtection="1">
      <alignment horizontal="left" vertical="center"/>
      <protection hidden="1"/>
    </xf>
    <xf numFmtId="0" fontId="26" fillId="10" borderId="0" xfId="0" applyFont="1" applyFill="1" applyProtection="1">
      <alignment vertical="center"/>
      <protection hidden="1"/>
    </xf>
    <xf numFmtId="0" fontId="26" fillId="10" borderId="0" xfId="0" applyFont="1" applyFill="1" applyAlignment="1" applyProtection="1">
      <alignment horizontal="center" vertical="center"/>
      <protection hidden="1"/>
    </xf>
    <xf numFmtId="0" fontId="27" fillId="10" borderId="0" xfId="0" applyFont="1" applyFill="1" applyAlignment="1" applyProtection="1">
      <alignment horizontal="center" vertical="center"/>
      <protection hidden="1"/>
    </xf>
    <xf numFmtId="0" fontId="27" fillId="10" borderId="16" xfId="0" applyFont="1" applyFill="1" applyBorder="1" applyAlignment="1" applyProtection="1">
      <alignment horizontal="right" vertical="center"/>
      <protection hidden="1"/>
    </xf>
    <xf numFmtId="0" fontId="27" fillId="10" borderId="0" xfId="0" applyFont="1" applyFill="1" applyAlignment="1" applyProtection="1">
      <alignment horizontal="left" vertical="center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7" fillId="0" borderId="37" xfId="2" applyBorder="1" applyAlignment="1" applyProtection="1">
      <alignment horizontal="center" vertical="center"/>
      <protection locked="0"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3" xfId="2" applyFill="1" applyBorder="1" applyAlignment="1" applyProtection="1">
      <alignment horizontal="center" vertical="center" wrapText="1"/>
      <protection hidden="1"/>
    </xf>
    <xf numFmtId="0" fontId="17" fillId="8" borderId="33" xfId="2" applyFont="1" applyFill="1" applyBorder="1" applyAlignment="1" applyProtection="1">
      <alignment horizontal="center" vertical="center" wrapText="1"/>
      <protection hidden="1"/>
    </xf>
    <xf numFmtId="0" fontId="17" fillId="8" borderId="27" xfId="2" applyFont="1" applyFill="1" applyBorder="1" applyAlignment="1" applyProtection="1">
      <alignment horizontal="center" vertical="center" wrapText="1"/>
      <protection hidden="1"/>
    </xf>
    <xf numFmtId="0" fontId="17" fillId="8" borderId="62" xfId="2" applyFont="1" applyFill="1" applyBorder="1" applyAlignment="1" applyProtection="1">
      <alignment horizontal="center" vertical="center" wrapText="1"/>
      <protection hidden="1"/>
    </xf>
    <xf numFmtId="0" fontId="17" fillId="8" borderId="32" xfId="2" applyFont="1" applyFill="1" applyBorder="1" applyAlignment="1" applyProtection="1">
      <alignment horizontal="center" vertical="center" wrapText="1"/>
      <protection hidden="1"/>
    </xf>
    <xf numFmtId="0" fontId="17" fillId="8" borderId="29" xfId="2" applyFont="1" applyFill="1" applyBorder="1" applyAlignment="1" applyProtection="1">
      <alignment horizontal="center" vertical="center" wrapText="1"/>
      <protection hidden="1"/>
    </xf>
    <xf numFmtId="176" fontId="7" fillId="9" borderId="42" xfId="2" applyNumberFormat="1" applyFill="1" applyBorder="1" applyAlignment="1" applyProtection="1">
      <alignment horizontal="center" vertical="center" shrinkToFit="1"/>
      <protection locked="0"/>
    </xf>
    <xf numFmtId="176" fontId="7" fillId="9" borderId="50" xfId="2" applyNumberFormat="1" applyFill="1" applyBorder="1" applyAlignment="1" applyProtection="1">
      <alignment horizontal="center" vertical="center" shrinkToFit="1"/>
      <protection locked="0"/>
    </xf>
    <xf numFmtId="0" fontId="7" fillId="7" borderId="50" xfId="0" applyFont="1" applyFill="1" applyBorder="1" applyAlignment="1" applyProtection="1">
      <alignment horizontal="center" vertical="center" shrinkToFit="1"/>
      <protection hidden="1"/>
    </xf>
    <xf numFmtId="176" fontId="7" fillId="0" borderId="50" xfId="2" applyNumberFormat="1" applyBorder="1" applyAlignment="1" applyProtection="1">
      <alignment horizontal="center" vertical="center" shrinkToFit="1"/>
      <protection locked="0"/>
    </xf>
    <xf numFmtId="176" fontId="7" fillId="3" borderId="50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9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4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9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5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176" fontId="12" fillId="0" borderId="42" xfId="0" applyNumberFormat="1" applyFont="1" applyBorder="1" applyAlignment="1" applyProtection="1">
      <alignment horizontal="center" vertical="center" shrinkToFit="1"/>
      <protection locked="0"/>
    </xf>
    <xf numFmtId="176" fontId="13" fillId="0" borderId="50" xfId="0" applyNumberFormat="1" applyFont="1" applyBorder="1" applyAlignment="1" applyProtection="1">
      <alignment horizontal="center" vertical="center" shrinkToFit="1"/>
      <protection locked="0"/>
    </xf>
    <xf numFmtId="0" fontId="12" fillId="7" borderId="42" xfId="2" applyFont="1" applyFill="1" applyBorder="1" applyAlignment="1" applyProtection="1">
      <alignment horizontal="center" vertical="center" shrinkToFit="1"/>
      <protection hidden="1"/>
    </xf>
    <xf numFmtId="9" fontId="12" fillId="7" borderId="41" xfId="4" applyFont="1" applyFill="1" applyBorder="1" applyAlignment="1" applyProtection="1">
      <alignment horizontal="center" vertical="center" shrinkToFit="1"/>
      <protection hidden="1"/>
    </xf>
    <xf numFmtId="9" fontId="16" fillId="7" borderId="41" xfId="4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176" fontId="7" fillId="9" borderId="36" xfId="2" applyNumberFormat="1" applyFill="1" applyBorder="1" applyAlignment="1" applyProtection="1">
      <alignment horizontal="center" vertical="center" shrinkToFit="1"/>
      <protection locked="0"/>
    </xf>
    <xf numFmtId="176" fontId="7" fillId="9" borderId="1" xfId="2" applyNumberFormat="1" applyFill="1" applyBorder="1" applyAlignment="1" applyProtection="1">
      <alignment horizontal="center" vertical="center" shrinkToFit="1"/>
      <protection locked="0"/>
    </xf>
    <xf numFmtId="0" fontId="7" fillId="7" borderId="1" xfId="0" applyFont="1" applyFill="1" applyBorder="1" applyAlignment="1" applyProtection="1">
      <alignment horizontal="center" vertical="center" shrinkToFit="1"/>
      <protection hidden="1"/>
    </xf>
    <xf numFmtId="176" fontId="7" fillId="0" borderId="1" xfId="2" applyNumberFormat="1" applyBorder="1" applyAlignment="1" applyProtection="1">
      <alignment horizontal="center" vertical="center" shrinkToFit="1"/>
      <protection locked="0"/>
    </xf>
    <xf numFmtId="176" fontId="7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7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6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5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" xfId="0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176" fontId="13" fillId="0" borderId="36" xfId="0" applyNumberFormat="1" applyFont="1" applyBorder="1" applyAlignment="1" applyProtection="1">
      <alignment horizontal="center" vertical="center" shrinkToFit="1"/>
      <protection locked="0"/>
    </xf>
    <xf numFmtId="176" fontId="13" fillId="0" borderId="1" xfId="0" applyNumberFormat="1" applyFont="1" applyBorder="1" applyAlignment="1" applyProtection="1">
      <alignment horizontal="center" vertical="center" shrinkToFit="1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9" fontId="12" fillId="7" borderId="35" xfId="4" applyFont="1" applyFill="1" applyBorder="1" applyAlignment="1" applyProtection="1">
      <alignment horizontal="center" vertical="center" shrinkToFit="1"/>
      <protection hidden="1"/>
    </xf>
    <xf numFmtId="176" fontId="30" fillId="3" borderId="36" xfId="0" applyNumberFormat="1" applyFont="1" applyFill="1" applyBorder="1" applyAlignment="1" applyProtection="1">
      <alignment horizontal="center" vertical="center" shrinkToFit="1"/>
      <protection hidden="1"/>
    </xf>
    <xf numFmtId="176" fontId="30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7" fillId="2" borderId="29" xfId="0" applyFont="1" applyFill="1" applyBorder="1" applyAlignment="1" applyProtection="1">
      <alignment horizontal="center" vertical="center" shrinkToFit="1"/>
      <protection hidden="1"/>
    </xf>
    <xf numFmtId="0" fontId="17" fillId="2" borderId="33" xfId="0" applyFont="1" applyFill="1" applyBorder="1" applyAlignment="1" applyProtection="1">
      <alignment horizontal="center" vertical="center" shrinkToFit="1"/>
      <protection hidden="1"/>
    </xf>
    <xf numFmtId="0" fontId="17" fillId="2" borderId="27" xfId="0" applyFont="1" applyFill="1" applyBorder="1" applyAlignment="1" applyProtection="1">
      <alignment horizontal="center" vertical="center" shrinkToFit="1"/>
      <protection hidden="1"/>
    </xf>
    <xf numFmtId="0" fontId="17" fillId="2" borderId="6" xfId="0" applyFont="1" applyFill="1" applyBorder="1" applyAlignment="1" applyProtection="1">
      <alignment horizontal="center" vertical="center" shrinkToFit="1"/>
      <protection hidden="1"/>
    </xf>
    <xf numFmtId="0" fontId="17" fillId="2" borderId="30" xfId="0" applyFont="1" applyFill="1" applyBorder="1" applyAlignment="1" applyProtection="1">
      <alignment horizontal="center" vertical="center" shrinkToFit="1"/>
      <protection hidden="1"/>
    </xf>
    <xf numFmtId="0" fontId="17" fillId="2" borderId="28" xfId="0" applyFont="1" applyFill="1" applyBorder="1" applyAlignment="1" applyProtection="1">
      <alignment horizontal="center" vertical="center" shrinkToFit="1"/>
      <protection hidden="1"/>
    </xf>
    <xf numFmtId="179" fontId="11" fillId="2" borderId="62" xfId="1" applyNumberFormat="1" applyFont="1" applyFill="1" applyBorder="1" applyAlignment="1" applyProtection="1">
      <alignment horizontal="center" vertical="center" shrinkToFit="1"/>
      <protection hidden="1"/>
    </xf>
    <xf numFmtId="0" fontId="11" fillId="2" borderId="29" xfId="0" applyFont="1" applyFill="1" applyBorder="1" applyAlignment="1" applyProtection="1">
      <alignment horizontal="center" vertical="center" shrinkToFit="1"/>
      <protection hidden="1"/>
    </xf>
    <xf numFmtId="0" fontId="11" fillId="2" borderId="33" xfId="0" applyFont="1" applyFill="1" applyBorder="1" applyAlignment="1" applyProtection="1">
      <alignment horizontal="center" vertical="center" shrinkToFit="1"/>
      <protection hidden="1"/>
    </xf>
    <xf numFmtId="0" fontId="11" fillId="2" borderId="30" xfId="1" applyNumberFormat="1" applyFont="1" applyFill="1" applyBorder="1" applyAlignment="1" applyProtection="1">
      <alignment horizontal="center" vertical="center" shrinkToFit="1"/>
      <protection hidden="1"/>
    </xf>
    <xf numFmtId="179" fontId="17" fillId="2" borderId="29" xfId="0" applyNumberFormat="1" applyFont="1" applyFill="1" applyBorder="1" applyAlignment="1" applyProtection="1">
      <alignment horizontal="center" vertical="center" shrinkToFit="1"/>
      <protection hidden="1"/>
    </xf>
    <xf numFmtId="9" fontId="17" fillId="2" borderId="27" xfId="4" applyFont="1" applyFill="1" applyBorder="1" applyAlignment="1" applyProtection="1">
      <alignment horizontal="center" vertical="center" shrinkToFit="1"/>
      <protection hidden="1"/>
    </xf>
    <xf numFmtId="176" fontId="7" fillId="0" borderId="42" xfId="2" applyNumberFormat="1" applyBorder="1" applyAlignment="1" applyProtection="1">
      <alignment horizontal="center" vertical="center" shrinkToFit="1"/>
      <protection locked="0"/>
    </xf>
    <xf numFmtId="0" fontId="7" fillId="7" borderId="50" xfId="2" applyFill="1" applyBorder="1" applyAlignment="1" applyProtection="1">
      <alignment horizontal="center" vertical="center" shrinkToFit="1"/>
      <protection hidden="1"/>
    </xf>
    <xf numFmtId="176" fontId="7" fillId="3" borderId="50" xfId="2" applyNumberFormat="1" applyFill="1" applyBorder="1" applyAlignment="1" applyProtection="1">
      <alignment horizontal="center" vertical="center" shrinkToFit="1"/>
      <protection hidden="1"/>
    </xf>
    <xf numFmtId="176" fontId="7" fillId="9" borderId="51" xfId="2" applyNumberFormat="1" applyFill="1" applyBorder="1" applyAlignment="1" applyProtection="1">
      <alignment horizontal="center" vertical="center" shrinkToFit="1"/>
      <protection locked="0"/>
    </xf>
    <xf numFmtId="176" fontId="7" fillId="9" borderId="41" xfId="2" applyNumberFormat="1" applyFill="1" applyBorder="1" applyAlignment="1" applyProtection="1">
      <alignment horizontal="center" vertical="center" shrinkToFit="1"/>
      <protection locked="0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176" fontId="13" fillId="0" borderId="42" xfId="0" applyNumberFormat="1" applyFont="1" applyBorder="1" applyAlignment="1" applyProtection="1">
      <alignment horizontal="center" vertical="center" shrinkToFit="1"/>
      <protection locked="0"/>
    </xf>
    <xf numFmtId="176" fontId="7" fillId="0" borderId="36" xfId="2" applyNumberFormat="1" applyBorder="1" applyAlignment="1" applyProtection="1">
      <alignment horizontal="center" vertical="center" shrinkToFit="1"/>
      <protection locked="0"/>
    </xf>
    <xf numFmtId="176" fontId="7" fillId="3" borderId="1" xfId="2" applyNumberFormat="1" applyFill="1" applyBorder="1" applyAlignment="1" applyProtection="1">
      <alignment horizontal="center" vertical="center" shrinkToFit="1"/>
      <protection hidden="1"/>
    </xf>
    <xf numFmtId="176" fontId="7" fillId="9" borderId="5" xfId="2" applyNumberFormat="1" applyFill="1" applyBorder="1" applyAlignment="1" applyProtection="1">
      <alignment horizontal="center" vertical="center" shrinkToFit="1"/>
      <protection locked="0"/>
    </xf>
    <xf numFmtId="176" fontId="7" fillId="9" borderId="35" xfId="2" applyNumberFormat="1" applyFill="1" applyBorder="1" applyAlignment="1" applyProtection="1">
      <alignment horizontal="center" vertical="center" shrinkToFit="1"/>
      <protection locked="0"/>
    </xf>
    <xf numFmtId="176" fontId="7" fillId="0" borderId="36" xfId="0" applyNumberFormat="1" applyFont="1" applyBorder="1" applyAlignment="1" applyProtection="1">
      <alignment horizontal="center" vertical="center" shrinkToFit="1"/>
      <protection locked="0"/>
    </xf>
    <xf numFmtId="176" fontId="7" fillId="0" borderId="1" xfId="0" applyNumberFormat="1" applyFont="1" applyBorder="1" applyAlignment="1" applyProtection="1">
      <alignment horizontal="center" vertical="center" shrinkToFit="1"/>
      <protection locked="0"/>
    </xf>
    <xf numFmtId="0" fontId="13" fillId="12" borderId="1" xfId="0" applyFont="1" applyFill="1" applyBorder="1" applyAlignment="1" applyProtection="1">
      <alignment horizontal="center" vertical="center" shrinkToFit="1"/>
      <protection hidden="1"/>
    </xf>
    <xf numFmtId="9" fontId="7" fillId="7" borderId="35" xfId="4" applyFont="1" applyFill="1" applyBorder="1" applyAlignment="1" applyProtection="1">
      <alignment horizontal="center" vertical="center" shrinkToFit="1"/>
      <protection hidden="1"/>
    </xf>
    <xf numFmtId="0" fontId="32" fillId="7" borderId="36" xfId="0" applyFont="1" applyFill="1" applyBorder="1" applyAlignment="1" applyProtection="1">
      <alignment vertical="center" shrinkToFit="1"/>
      <protection hidden="1"/>
    </xf>
    <xf numFmtId="9" fontId="32" fillId="7" borderId="35" xfId="4" applyFont="1" applyFill="1" applyBorder="1" applyAlignment="1" applyProtection="1">
      <alignment horizontal="center" vertical="center" shrinkToFit="1"/>
      <protection hidden="1"/>
    </xf>
    <xf numFmtId="0" fontId="11" fillId="2" borderId="31" xfId="0" applyFont="1" applyFill="1" applyBorder="1" applyAlignment="1" applyProtection="1">
      <alignment horizontal="center" vertical="center" shrinkToFit="1"/>
      <protection hidden="1"/>
    </xf>
    <xf numFmtId="0" fontId="11" fillId="2" borderId="3" xfId="0" applyFont="1" applyFill="1" applyBorder="1" applyAlignment="1" applyProtection="1">
      <alignment horizontal="center" vertical="center" shrinkToFit="1"/>
      <protection hidden="1"/>
    </xf>
    <xf numFmtId="3" fontId="11" fillId="2" borderId="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49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6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11" xfId="0" applyNumberFormat="1" applyFont="1" applyFill="1" applyBorder="1" applyAlignment="1" applyProtection="1">
      <alignment horizontal="center" vertical="center" shrinkToFit="1"/>
      <protection hidden="1"/>
    </xf>
    <xf numFmtId="0" fontId="11" fillId="2" borderId="62" xfId="0" applyFont="1" applyFill="1" applyBorder="1" applyAlignment="1" applyProtection="1">
      <alignment horizontal="center" vertical="center" shrinkToFit="1"/>
      <protection hidden="1"/>
    </xf>
    <xf numFmtId="3" fontId="11" fillId="2" borderId="32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4" xfId="0" applyFont="1" applyFill="1" applyBorder="1" applyAlignment="1" applyProtection="1">
      <alignment horizontal="center" vertical="center" shrinkToFit="1"/>
      <protection hidden="1"/>
    </xf>
    <xf numFmtId="0" fontId="11" fillId="4" borderId="26" xfId="0" applyFont="1" applyFill="1" applyBorder="1" applyAlignment="1" applyProtection="1">
      <alignment horizontal="center" vertical="center" shrinkToFit="1"/>
      <protection hidden="1"/>
    </xf>
    <xf numFmtId="0" fontId="11" fillId="4" borderId="17" xfId="0" applyFont="1" applyFill="1" applyBorder="1" applyAlignment="1" applyProtection="1">
      <alignment horizontal="center" vertical="center" shrinkToFit="1"/>
      <protection hidden="1"/>
    </xf>
    <xf numFmtId="0" fontId="11" fillId="4" borderId="59" xfId="0" applyFont="1" applyFill="1" applyBorder="1" applyAlignment="1" applyProtection="1">
      <alignment horizontal="center" vertical="center" shrinkToFit="1"/>
      <protection hidden="1"/>
    </xf>
    <xf numFmtId="0" fontId="11" fillId="4" borderId="68" xfId="0" applyFont="1" applyFill="1" applyBorder="1" applyAlignment="1" applyProtection="1">
      <alignment horizontal="center" vertical="center" shrinkToFit="1"/>
      <protection hidden="1"/>
    </xf>
    <xf numFmtId="0" fontId="11" fillId="4" borderId="69" xfId="0" applyFont="1" applyFill="1" applyBorder="1" applyAlignment="1" applyProtection="1">
      <alignment horizontal="center" vertical="center" shrinkToFit="1"/>
      <protection hidden="1"/>
    </xf>
    <xf numFmtId="179" fontId="11" fillId="13" borderId="0" xfId="0" applyNumberFormat="1" applyFont="1" applyFill="1" applyAlignment="1" applyProtection="1">
      <alignment horizontal="center" vertical="center" shrinkToFit="1"/>
      <protection hidden="1"/>
    </xf>
    <xf numFmtId="0" fontId="11" fillId="4" borderId="63" xfId="0" applyFont="1" applyFill="1" applyBorder="1" applyAlignment="1" applyProtection="1">
      <alignment horizontal="center" vertical="center" shrinkToFit="1"/>
      <protection hidden="1"/>
    </xf>
    <xf numFmtId="0" fontId="11" fillId="4" borderId="8" xfId="0" applyFont="1" applyFill="1" applyBorder="1" applyAlignment="1" applyProtection="1">
      <alignment horizontal="center" vertical="center" shrinkToFit="1"/>
      <protection hidden="1"/>
    </xf>
    <xf numFmtId="3" fontId="11" fillId="4" borderId="64" xfId="0" applyNumberFormat="1" applyFont="1" applyFill="1" applyBorder="1" applyAlignment="1" applyProtection="1">
      <alignment horizontal="center" vertical="center" shrinkToFit="1"/>
      <protection hidden="1"/>
    </xf>
    <xf numFmtId="3" fontId="17" fillId="4" borderId="24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7" xfId="4" applyFont="1" applyFill="1" applyBorder="1" applyAlignment="1" applyProtection="1">
      <alignment horizontal="center" vertical="center" shrinkToFit="1"/>
      <protection hidden="1"/>
    </xf>
    <xf numFmtId="3" fontId="17" fillId="4" borderId="20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5" xfId="4" applyFont="1" applyFill="1" applyBorder="1" applyAlignment="1" applyProtection="1">
      <alignment horizontal="center" vertical="center" shrinkToFit="1"/>
      <protection hidden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11" fillId="15" borderId="24" xfId="0" applyFont="1" applyFill="1" applyBorder="1" applyAlignment="1" applyProtection="1">
      <alignment horizontal="center" vertical="center" wrapText="1"/>
      <protection hidden="1"/>
    </xf>
    <xf numFmtId="0" fontId="11" fillId="15" borderId="25" xfId="0" applyFont="1" applyFill="1" applyBorder="1" applyAlignment="1" applyProtection="1">
      <alignment horizontal="center" vertical="center" wrapText="1"/>
      <protection hidden="1"/>
    </xf>
    <xf numFmtId="0" fontId="11" fillId="15" borderId="17" xfId="0" applyFont="1" applyFill="1" applyBorder="1" applyAlignment="1" applyProtection="1">
      <alignment horizontal="center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7" fillId="0" borderId="35" xfId="2" applyBorder="1" applyAlignment="1" applyProtection="1">
      <alignment horizontal="center" vertical="center"/>
      <protection locked="0"/>
    </xf>
    <xf numFmtId="0" fontId="7" fillId="0" borderId="37" xfId="2" applyBorder="1" applyAlignment="1" applyProtection="1">
      <alignment horizontal="center" vertical="center"/>
      <protection locked="0"/>
    </xf>
    <xf numFmtId="0" fontId="35" fillId="8" borderId="33" xfId="2" applyFont="1" applyFill="1" applyBorder="1" applyAlignment="1" applyProtection="1">
      <alignment horizontal="center" vertical="center" wrapText="1"/>
      <protection hidden="1"/>
    </xf>
    <xf numFmtId="0" fontId="12" fillId="7" borderId="50" xfId="0" applyFont="1" applyFill="1" applyBorder="1" applyAlignment="1" applyProtection="1">
      <alignment horizontal="center" vertical="center" shrinkToFit="1"/>
      <protection hidden="1"/>
    </xf>
    <xf numFmtId="0" fontId="12" fillId="0" borderId="50" xfId="2" applyFont="1" applyBorder="1" applyAlignment="1" applyProtection="1">
      <alignment horizontal="center" vertical="center" shrinkToFit="1"/>
      <protection hidden="1"/>
    </xf>
    <xf numFmtId="0" fontId="12" fillId="3" borderId="50" xfId="0" applyFont="1" applyFill="1" applyBorder="1" applyAlignment="1" applyProtection="1">
      <alignment horizontal="center" vertical="center" shrinkToFit="1"/>
      <protection hidden="1"/>
    </xf>
    <xf numFmtId="176" fontId="7" fillId="9" borderId="4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3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2" xfId="0" applyFont="1" applyFill="1" applyBorder="1" applyAlignment="1" applyProtection="1">
      <alignment horizontal="center" vertical="center" shrinkToFit="1"/>
      <protection hidden="1"/>
    </xf>
    <xf numFmtId="176" fontId="12" fillId="0" borderId="51" xfId="0" applyNumberFormat="1" applyFont="1" applyBorder="1" applyAlignment="1" applyProtection="1">
      <alignment horizontal="center" vertical="center" shrinkToFit="1"/>
      <protection locked="0"/>
    </xf>
    <xf numFmtId="176" fontId="36" fillId="8" borderId="50" xfId="0" applyNumberFormat="1" applyFont="1" applyFill="1" applyBorder="1" applyAlignment="1" applyProtection="1">
      <alignment horizontal="center" vertical="center" shrinkToFit="1"/>
      <protection locked="0"/>
    </xf>
    <xf numFmtId="0" fontId="12" fillId="7" borderId="1" xfId="0" applyFont="1" applyFill="1" applyBorder="1" applyAlignment="1" applyProtection="1">
      <alignment horizontal="center" vertical="center" shrinkToFit="1"/>
      <protection hidden="1"/>
    </xf>
    <xf numFmtId="0" fontId="12" fillId="0" borderId="1" xfId="2" applyFont="1" applyBorder="1" applyAlignment="1" applyProtection="1">
      <alignment horizontal="center" vertical="center" shrinkToFit="1"/>
      <protection hidden="1"/>
    </xf>
    <xf numFmtId="0" fontId="12" fillId="3" borderId="1" xfId="0" applyFont="1" applyFill="1" applyBorder="1" applyAlignment="1" applyProtection="1">
      <alignment horizontal="center" vertical="center" shrinkToFit="1"/>
      <protection hidden="1"/>
    </xf>
    <xf numFmtId="0" fontId="13" fillId="7" borderId="36" xfId="0" applyFont="1" applyFill="1" applyBorder="1" applyAlignment="1" applyProtection="1">
      <alignment horizontal="center" vertical="center" shrinkToFit="1"/>
      <protection hidden="1"/>
    </xf>
    <xf numFmtId="176" fontId="13" fillId="0" borderId="5" xfId="0" applyNumberFormat="1" applyFont="1" applyBorder="1" applyAlignment="1" applyProtection="1">
      <alignment horizontal="center" vertical="center" shrinkToFit="1"/>
      <protection locked="0"/>
    </xf>
    <xf numFmtId="176" fontId="36" fillId="8" borderId="1" xfId="0" applyNumberFormat="1" applyFont="1" applyFill="1" applyBorder="1" applyAlignment="1" applyProtection="1">
      <alignment horizontal="center" vertical="center" shrinkToFit="1"/>
      <protection locked="0"/>
    </xf>
    <xf numFmtId="0" fontId="12" fillId="0" borderId="1" xfId="0" applyFont="1" applyBorder="1" applyAlignment="1" applyProtection="1">
      <alignment horizontal="center" vertical="center" shrinkToFit="1"/>
      <protection hidden="1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13" fillId="3" borderId="1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locked="0"/>
    </xf>
    <xf numFmtId="0" fontId="12" fillId="9" borderId="37" xfId="0" applyFont="1" applyFill="1" applyBorder="1" applyAlignment="1" applyProtection="1">
      <alignment horizontal="center" vertical="center" shrinkToFit="1"/>
      <protection locked="0"/>
    </xf>
    <xf numFmtId="176" fontId="13" fillId="3" borderId="5" xfId="0" applyNumberFormat="1" applyFont="1" applyFill="1" applyBorder="1" applyAlignment="1" applyProtection="1">
      <alignment horizontal="center" vertical="center" shrinkToFit="1"/>
      <protection hidden="1"/>
    </xf>
    <xf numFmtId="176" fontId="36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13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3" fillId="9" borderId="5" xfId="0" applyFont="1" applyFill="1" applyBorder="1" applyAlignment="1" applyProtection="1">
      <alignment horizontal="center" vertical="center" shrinkToFit="1"/>
      <protection locked="0"/>
    </xf>
    <xf numFmtId="0" fontId="7" fillId="3" borderId="1" xfId="0" applyFont="1" applyFill="1" applyBorder="1" applyAlignment="1" applyProtection="1">
      <alignment horizontal="center" vertical="center" shrinkToFit="1"/>
      <protection hidden="1"/>
    </xf>
    <xf numFmtId="0" fontId="11" fillId="2" borderId="49" xfId="0" applyFont="1" applyFill="1" applyBorder="1" applyAlignment="1" applyProtection="1">
      <alignment horizontal="center" vertical="center" shrinkToFit="1"/>
      <protection hidden="1"/>
    </xf>
    <xf numFmtId="0" fontId="11" fillId="2" borderId="6" xfId="0" applyFont="1" applyFill="1" applyBorder="1" applyAlignment="1" applyProtection="1">
      <alignment horizontal="center" vertical="center" shrinkToFit="1"/>
      <protection hidden="1"/>
    </xf>
    <xf numFmtId="0" fontId="11" fillId="2" borderId="30" xfId="0" applyFont="1" applyFill="1" applyBorder="1" applyAlignment="1" applyProtection="1">
      <alignment horizontal="center" vertical="center" shrinkToFit="1"/>
      <protection hidden="1"/>
    </xf>
    <xf numFmtId="0" fontId="11" fillId="2" borderId="28" xfId="0" applyFont="1" applyFill="1" applyBorder="1" applyAlignment="1" applyProtection="1">
      <alignment horizontal="center" vertical="center" shrinkToFit="1"/>
      <protection hidden="1"/>
    </xf>
    <xf numFmtId="0" fontId="11" fillId="2" borderId="32" xfId="0" applyFont="1" applyFill="1" applyBorder="1" applyAlignment="1" applyProtection="1">
      <alignment horizontal="center" vertical="center" shrinkToFit="1"/>
      <protection hidden="1"/>
    </xf>
    <xf numFmtId="179" fontId="11" fillId="2" borderId="29" xfId="1" applyNumberFormat="1" applyFont="1" applyFill="1" applyBorder="1" applyAlignment="1" applyProtection="1">
      <alignment horizontal="center" vertical="center" shrinkToFit="1"/>
      <protection hidden="1"/>
    </xf>
    <xf numFmtId="0" fontId="37" fillId="8" borderId="33" xfId="0" applyFont="1" applyFill="1" applyBorder="1" applyAlignment="1" applyProtection="1">
      <alignment horizontal="center" vertical="center" shrinkToFit="1"/>
      <protection hidden="1"/>
    </xf>
    <xf numFmtId="0" fontId="7" fillId="0" borderId="50" xfId="2" applyBorder="1" applyAlignment="1" applyProtection="1">
      <alignment horizontal="center" vertical="center" shrinkToFit="1"/>
      <protection hidden="1"/>
    </xf>
    <xf numFmtId="0" fontId="7" fillId="3" borderId="50" xfId="2" applyFill="1" applyBorder="1" applyAlignment="1" applyProtection="1">
      <alignment horizontal="center" vertical="center" shrinkToFit="1"/>
      <protection hidden="1"/>
    </xf>
    <xf numFmtId="0" fontId="7" fillId="0" borderId="1" xfId="2" applyBorder="1" applyAlignment="1" applyProtection="1">
      <alignment horizontal="center" vertical="center" shrinkToFit="1"/>
      <protection hidden="1"/>
    </xf>
    <xf numFmtId="0" fontId="7" fillId="3" borderId="1" xfId="2" applyFill="1" applyBorder="1" applyAlignment="1" applyProtection="1">
      <alignment horizontal="center" vertical="center" shrinkToFit="1"/>
      <protection hidden="1"/>
    </xf>
    <xf numFmtId="0" fontId="7" fillId="0" borderId="1" xfId="0" applyFont="1" applyBorder="1" applyAlignment="1" applyProtection="1">
      <alignment horizontal="center" vertical="center" shrinkToFit="1"/>
      <protection hidden="1"/>
    </xf>
    <xf numFmtId="176" fontId="7" fillId="0" borderId="35" xfId="0" applyNumberFormat="1" applyFont="1" applyBorder="1" applyAlignment="1" applyProtection="1">
      <alignment horizontal="center" vertical="center" shrinkToFit="1"/>
      <protection locked="0"/>
    </xf>
    <xf numFmtId="176" fontId="7" fillId="0" borderId="5" xfId="0" applyNumberFormat="1" applyFont="1" applyBorder="1" applyAlignment="1" applyProtection="1">
      <alignment horizontal="center" vertical="center" shrinkToFit="1"/>
      <protection locked="0"/>
    </xf>
    <xf numFmtId="0" fontId="14" fillId="8" borderId="35" xfId="0" applyFont="1" applyFill="1" applyBorder="1" applyAlignment="1" applyProtection="1">
      <alignment horizontal="center" vertical="center" wrapText="1"/>
      <protection hidden="1"/>
    </xf>
    <xf numFmtId="0" fontId="12" fillId="0" borderId="36" xfId="0" applyFont="1" applyBorder="1" applyAlignment="1" applyProtection="1">
      <alignment horizontal="center" vertical="center" shrinkToFit="1"/>
      <protection hidden="1"/>
    </xf>
    <xf numFmtId="0" fontId="12" fillId="9" borderId="35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hidden="1"/>
    </xf>
    <xf numFmtId="0" fontId="0" fillId="7" borderId="36" xfId="0" applyFill="1" applyBorder="1" applyAlignment="1" applyProtection="1">
      <alignment horizontal="center" vertical="center" shrinkToFit="1"/>
      <protection hidden="1"/>
    </xf>
    <xf numFmtId="3" fontId="11" fillId="2" borderId="3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27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0" xfId="0" applyFont="1" applyFill="1" applyBorder="1" applyAlignment="1" applyProtection="1">
      <alignment horizontal="center" vertical="center" shrinkToFit="1"/>
      <protection hidden="1"/>
    </xf>
    <xf numFmtId="0" fontId="11" fillId="4" borderId="21" xfId="0" applyFont="1" applyFill="1" applyBorder="1" applyAlignment="1" applyProtection="1">
      <alignment horizontal="center" vertical="center" shrinkToFit="1"/>
      <protection hidden="1"/>
    </xf>
    <xf numFmtId="0" fontId="11" fillId="4" borderId="15" xfId="0" applyFont="1" applyFill="1" applyBorder="1" applyAlignment="1" applyProtection="1">
      <alignment horizontal="center" vertical="center" shrinkToFit="1"/>
      <protection hidden="1"/>
    </xf>
    <xf numFmtId="179" fontId="11" fillId="4" borderId="0" xfId="0" applyNumberFormat="1" applyFont="1" applyFill="1" applyAlignment="1" applyProtection="1">
      <alignment horizontal="center" vertical="center" shrinkToFit="1"/>
      <protection hidden="1"/>
    </xf>
    <xf numFmtId="0" fontId="37" fillId="8" borderId="8" xfId="0" applyFont="1" applyFill="1" applyBorder="1" applyAlignment="1" applyProtection="1">
      <alignment horizontal="center" vertical="center" shrinkToFit="1"/>
      <protection hidden="1"/>
    </xf>
    <xf numFmtId="0" fontId="20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left" vertical="center"/>
      <protection hidden="1"/>
    </xf>
    <xf numFmtId="0" fontId="7" fillId="8" borderId="37" xfId="2" applyFill="1" applyBorder="1" applyAlignment="1" applyProtection="1">
      <alignment horizontal="center" vertical="center"/>
      <protection hidden="1"/>
    </xf>
    <xf numFmtId="0" fontId="18" fillId="8" borderId="62" xfId="2" applyFont="1" applyFill="1" applyBorder="1" applyAlignment="1" applyProtection="1">
      <alignment horizontal="center" vertical="center" wrapText="1"/>
      <protection hidden="1"/>
    </xf>
    <xf numFmtId="0" fontId="19" fillId="8" borderId="29" xfId="2" applyFont="1" applyFill="1" applyBorder="1" applyAlignment="1" applyProtection="1">
      <alignment horizontal="center" vertical="center" wrapText="1"/>
      <protection hidden="1"/>
    </xf>
    <xf numFmtId="177" fontId="7" fillId="7" borderId="42" xfId="2" applyNumberFormat="1" applyFill="1" applyBorder="1" applyAlignment="1" applyProtection="1">
      <alignment horizontal="center" vertical="center" shrinkToFit="1"/>
      <protection hidden="1"/>
    </xf>
    <xf numFmtId="177" fontId="7" fillId="7" borderId="50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9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2" applyNumberFormat="1" applyFill="1" applyBorder="1" applyAlignment="1" applyProtection="1">
      <alignment horizontal="center" vertical="center" shrinkToFit="1"/>
      <protection hidden="1"/>
    </xf>
    <xf numFmtId="177" fontId="7" fillId="7" borderId="1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7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2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4" xfId="2" applyNumberFormat="1" applyFill="1" applyBorder="1" applyAlignment="1" applyProtection="1">
      <alignment horizontal="center" vertical="center" shrinkToFit="1"/>
      <protection hidden="1"/>
    </xf>
    <xf numFmtId="177" fontId="7" fillId="7" borderId="2" xfId="2" applyNumberFormat="1" applyFill="1" applyBorder="1" applyAlignment="1" applyProtection="1">
      <alignment horizontal="center" vertical="center" shrinkToFit="1"/>
      <protection hidden="1"/>
    </xf>
    <xf numFmtId="177" fontId="7" fillId="7" borderId="4" xfId="2" applyNumberFormat="1" applyFill="1" applyBorder="1" applyAlignment="1" applyProtection="1">
      <alignment horizontal="center" vertical="center" shrinkToFit="1"/>
      <protection hidden="1"/>
    </xf>
    <xf numFmtId="177" fontId="7" fillId="7" borderId="41" xfId="2" applyNumberFormat="1" applyFill="1" applyBorder="1" applyAlignment="1" applyProtection="1">
      <alignment horizontal="center" vertical="center" shrinkToFit="1"/>
      <protection hidden="1"/>
    </xf>
    <xf numFmtId="177" fontId="11" fillId="7" borderId="3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4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4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7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0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5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55" xfId="0" applyNumberFormat="1" applyFont="1" applyFill="1" applyBorder="1" applyAlignment="1" applyProtection="1">
      <alignment horizontal="center" vertical="center" shrinkToFit="1"/>
      <protection hidden="1"/>
    </xf>
    <xf numFmtId="0" fontId="21" fillId="0" borderId="0" xfId="0" applyFont="1" applyProtection="1">
      <alignment vertical="center"/>
      <protection hidden="1"/>
    </xf>
    <xf numFmtId="176" fontId="16" fillId="0" borderId="5" xfId="0" applyNumberFormat="1" applyFont="1" applyBorder="1" applyAlignment="1" applyProtection="1">
      <alignment horizontal="center" vertical="center" shrinkToFit="1"/>
      <protection hidden="1"/>
    </xf>
    <xf numFmtId="176" fontId="12" fillId="0" borderId="1" xfId="0" applyNumberFormat="1" applyFont="1" applyBorder="1" applyAlignment="1" applyProtection="1">
      <alignment horizontal="center" vertical="center" shrinkToFit="1"/>
      <protection hidden="1"/>
    </xf>
    <xf numFmtId="176" fontId="16" fillId="0" borderId="1" xfId="0" applyNumberFormat="1" applyFont="1" applyBorder="1" applyAlignment="1" applyProtection="1">
      <alignment horizontal="center" vertical="center" shrinkToFit="1"/>
      <protection hidden="1"/>
    </xf>
    <xf numFmtId="176" fontId="12" fillId="0" borderId="50" xfId="0" applyNumberFormat="1" applyFont="1" applyBorder="1" applyAlignment="1" applyProtection="1">
      <alignment horizontal="center" vertical="center" shrinkToFit="1"/>
      <protection locked="0"/>
    </xf>
    <xf numFmtId="176" fontId="12" fillId="0" borderId="36" xfId="0" applyNumberFormat="1" applyFont="1" applyBorder="1" applyAlignment="1" applyProtection="1">
      <alignment horizontal="center" vertical="center" shrinkToFit="1"/>
      <protection locked="0"/>
    </xf>
    <xf numFmtId="176" fontId="12" fillId="0" borderId="1" xfId="0" applyNumberFormat="1" applyFont="1" applyBorder="1" applyAlignment="1" applyProtection="1">
      <alignment horizontal="center" vertical="center" shrinkToFit="1"/>
      <protection locked="0"/>
    </xf>
    <xf numFmtId="176" fontId="16" fillId="0" borderId="36" xfId="0" applyNumberFormat="1" applyFont="1" applyBorder="1" applyAlignment="1" applyProtection="1">
      <alignment horizontal="center" vertical="center" shrinkToFit="1"/>
      <protection hidden="1"/>
    </xf>
    <xf numFmtId="0" fontId="16" fillId="0" borderId="36" xfId="0" applyFont="1" applyBorder="1" applyAlignment="1" applyProtection="1">
      <alignment horizontal="center" vertical="center" shrinkToFit="1"/>
      <protection hidden="1"/>
    </xf>
    <xf numFmtId="0" fontId="16" fillId="0" borderId="1" xfId="0" applyFont="1" applyBorder="1" applyAlignment="1" applyProtection="1">
      <alignment horizontal="center" vertical="center" shrinkToFit="1"/>
      <protection hidden="1"/>
    </xf>
    <xf numFmtId="0" fontId="21" fillId="0" borderId="0" xfId="0" applyFont="1" applyAlignment="1" applyProtection="1">
      <alignment vertical="center" shrinkToFit="1"/>
      <protection locked="0" hidden="1"/>
    </xf>
    <xf numFmtId="0" fontId="11" fillId="8" borderId="33" xfId="0" applyFont="1" applyFill="1" applyBorder="1" applyAlignment="1" applyProtection="1">
      <alignment horizontal="center" vertical="center" wrapText="1"/>
      <protection hidden="1"/>
    </xf>
    <xf numFmtId="0" fontId="11" fillId="8" borderId="32" xfId="0" applyFont="1" applyFill="1" applyBorder="1" applyAlignment="1" applyProtection="1">
      <alignment horizontal="center" vertical="center" wrapText="1"/>
      <protection hidden="1"/>
    </xf>
    <xf numFmtId="0" fontId="11" fillId="4" borderId="20" xfId="0" applyFont="1" applyFill="1" applyBorder="1" applyAlignment="1" applyProtection="1">
      <alignment horizontal="center" vertical="center" wrapText="1"/>
      <protection hidden="1"/>
    </xf>
    <xf numFmtId="0" fontId="11" fillId="4" borderId="21" xfId="0" applyFont="1" applyFill="1" applyBorder="1" applyAlignment="1" applyProtection="1">
      <alignment horizontal="center" vertical="center" wrapText="1"/>
      <protection hidden="1"/>
    </xf>
    <xf numFmtId="0" fontId="11" fillId="4" borderId="19" xfId="0" applyFont="1" applyFill="1" applyBorder="1" applyAlignment="1" applyProtection="1">
      <alignment horizontal="center" vertical="center" wrapText="1"/>
      <protection hidden="1"/>
    </xf>
    <xf numFmtId="0" fontId="11" fillId="7" borderId="18" xfId="0" applyFont="1" applyFill="1" applyBorder="1" applyAlignment="1" applyProtection="1">
      <alignment horizontal="center" vertical="center" wrapText="1"/>
      <protection hidden="1"/>
    </xf>
    <xf numFmtId="0" fontId="11" fillId="7" borderId="23" xfId="0" applyFont="1" applyFill="1" applyBorder="1" applyAlignment="1" applyProtection="1">
      <alignment horizontal="center" vertical="center" wrapText="1"/>
      <protection hidden="1"/>
    </xf>
    <xf numFmtId="0" fontId="11" fillId="7" borderId="22" xfId="0" applyFont="1" applyFill="1" applyBorder="1" applyAlignment="1" applyProtection="1">
      <alignment horizontal="center" vertical="center" wrapText="1"/>
      <protection hidden="1"/>
    </xf>
    <xf numFmtId="0" fontId="17" fillId="10" borderId="0" xfId="0" applyFont="1" applyFill="1" applyAlignment="1" applyProtection="1">
      <alignment horizontal="left" vertical="center" shrinkToFit="1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1" fillId="8" borderId="33" xfId="0" applyFont="1" applyFill="1" applyBorder="1" applyAlignment="1" applyProtection="1">
      <alignment horizontal="center" vertical="center" shrinkToFit="1"/>
      <protection hidden="1"/>
    </xf>
    <xf numFmtId="0" fontId="11" fillId="8" borderId="32" xfId="0" applyFont="1" applyFill="1" applyBorder="1" applyAlignment="1" applyProtection="1">
      <alignment horizontal="center" vertical="center" shrinkToFit="1"/>
      <protection hidden="1"/>
    </xf>
    <xf numFmtId="0" fontId="11" fillId="8" borderId="44" xfId="0" applyFont="1" applyFill="1" applyBorder="1" applyAlignment="1" applyProtection="1">
      <alignment horizontal="center" vertical="center" wrapText="1"/>
      <protection hidden="1"/>
    </xf>
    <xf numFmtId="0" fontId="11" fillId="8" borderId="36" xfId="0" applyFont="1" applyFill="1" applyBorder="1" applyAlignment="1" applyProtection="1">
      <alignment horizontal="center" vertical="center" wrapText="1"/>
      <protection hidden="1"/>
    </xf>
    <xf numFmtId="0" fontId="11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2" xfId="0" applyFont="1" applyFill="1" applyBorder="1" applyAlignment="1" applyProtection="1">
      <alignment horizontal="center" vertical="center" wrapText="1"/>
      <protection hidden="1"/>
    </xf>
    <xf numFmtId="0" fontId="13" fillId="8" borderId="43" xfId="0" applyFont="1" applyFill="1" applyBorder="1" applyAlignment="1" applyProtection="1">
      <alignment horizontal="center" vertical="center" wrapText="1"/>
      <protection hidden="1"/>
    </xf>
    <xf numFmtId="0" fontId="13" fillId="8" borderId="1" xfId="0" applyFont="1" applyFill="1" applyBorder="1" applyAlignment="1" applyProtection="1">
      <alignment horizontal="center" vertical="center" wrapText="1"/>
      <protection hidden="1"/>
    </xf>
    <xf numFmtId="0" fontId="13" fillId="8" borderId="37" xfId="0" applyFont="1" applyFill="1" applyBorder="1" applyAlignment="1" applyProtection="1">
      <alignment horizontal="center" vertical="center" wrapText="1"/>
      <protection hidden="1"/>
    </xf>
    <xf numFmtId="0" fontId="15" fillId="8" borderId="1" xfId="0" applyFont="1" applyFill="1" applyBorder="1" applyAlignment="1" applyProtection="1">
      <alignment horizontal="center" vertical="center" wrapText="1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48" xfId="0" applyFont="1" applyFill="1" applyBorder="1" applyAlignment="1" applyProtection="1">
      <alignment horizontal="center" vertical="center" shrinkToFit="1"/>
      <protection hidden="1"/>
    </xf>
    <xf numFmtId="0" fontId="7" fillId="8" borderId="42" xfId="2" applyFill="1" applyBorder="1" applyAlignment="1" applyProtection="1">
      <alignment horizontal="center" vertical="center"/>
      <protection hidden="1"/>
    </xf>
    <xf numFmtId="0" fontId="7" fillId="8" borderId="41" xfId="2" applyFill="1" applyBorder="1" applyAlignment="1" applyProtection="1">
      <alignment horizontal="center" vertical="center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1" xfId="2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/>
      <protection hidden="1"/>
    </xf>
    <xf numFmtId="0" fontId="7" fillId="8" borderId="1" xfId="2" applyFill="1" applyBorder="1" applyAlignment="1" applyProtection="1">
      <alignment horizontal="center" vertical="center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178" fontId="25" fillId="10" borderId="0" xfId="0" applyNumberFormat="1" applyFont="1" applyFill="1" applyAlignment="1" applyProtection="1">
      <alignment horizontal="left" vertical="top"/>
      <protection locked="0" hidden="1"/>
    </xf>
    <xf numFmtId="178" fontId="19" fillId="10" borderId="0" xfId="0" applyNumberFormat="1" applyFont="1" applyFill="1" applyAlignment="1" applyProtection="1">
      <alignment horizontal="left" vertical="top"/>
      <protection hidden="1"/>
    </xf>
    <xf numFmtId="0" fontId="7" fillId="10" borderId="0" xfId="0" applyFont="1" applyFill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wrapText="1"/>
      <protection hidden="1"/>
    </xf>
    <xf numFmtId="0" fontId="13" fillId="8" borderId="50" xfId="0" applyFont="1" applyFill="1" applyBorder="1" applyAlignment="1" applyProtection="1">
      <alignment horizontal="center" vertical="center" wrapText="1"/>
      <protection hidden="1"/>
    </xf>
    <xf numFmtId="0" fontId="13" fillId="8" borderId="41" xfId="0" applyFont="1" applyFill="1" applyBorder="1" applyAlignment="1" applyProtection="1">
      <alignment horizontal="center" vertical="center" wrapText="1"/>
      <protection hidden="1"/>
    </xf>
    <xf numFmtId="0" fontId="13" fillId="8" borderId="36" xfId="0" applyFont="1" applyFill="1" applyBorder="1" applyAlignment="1" applyProtection="1">
      <alignment horizontal="center" vertical="center" wrapText="1"/>
      <protection hidden="1"/>
    </xf>
    <xf numFmtId="0" fontId="13" fillId="8" borderId="35" xfId="0" applyFont="1" applyFill="1" applyBorder="1" applyAlignment="1" applyProtection="1">
      <alignment horizontal="center" vertical="center" wrapText="1"/>
      <protection hidden="1"/>
    </xf>
    <xf numFmtId="0" fontId="13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33" xfId="0" applyFont="1" applyFill="1" applyBorder="1" applyAlignment="1" applyProtection="1">
      <alignment horizontal="center" vertical="center" wrapText="1"/>
      <protection hidden="1"/>
    </xf>
    <xf numFmtId="0" fontId="13" fillId="8" borderId="27" xfId="0" applyFont="1" applyFill="1" applyBorder="1" applyAlignment="1" applyProtection="1">
      <alignment horizontal="center" vertical="center" wrapText="1"/>
      <protection hidden="1"/>
    </xf>
    <xf numFmtId="0" fontId="7" fillId="8" borderId="40" xfId="2" applyFill="1" applyBorder="1" applyAlignment="1" applyProtection="1">
      <alignment horizontal="center" vertical="center"/>
      <protection hidden="1"/>
    </xf>
    <xf numFmtId="0" fontId="7" fillId="8" borderId="57" xfId="2" applyFill="1" applyBorder="1" applyAlignment="1" applyProtection="1">
      <alignment horizontal="center" vertical="center"/>
      <protection hidden="1"/>
    </xf>
    <xf numFmtId="0" fontId="7" fillId="8" borderId="58" xfId="2" applyFill="1" applyBorder="1" applyAlignment="1" applyProtection="1">
      <alignment horizontal="center" vertical="center"/>
      <protection hidden="1"/>
    </xf>
    <xf numFmtId="0" fontId="7" fillId="8" borderId="44" xfId="2" applyFill="1" applyBorder="1" applyAlignment="1" applyProtection="1">
      <alignment horizontal="center" vertical="center"/>
      <protection hidden="1"/>
    </xf>
    <xf numFmtId="0" fontId="7" fillId="8" borderId="2" xfId="2" applyFill="1" applyBorder="1" applyAlignment="1" applyProtection="1">
      <alignment horizontal="center" vertical="center"/>
      <protection hidden="1"/>
    </xf>
    <xf numFmtId="0" fontId="7" fillId="8" borderId="9" xfId="2" applyFill="1" applyBorder="1" applyAlignment="1" applyProtection="1">
      <alignment horizontal="center" vertical="center"/>
      <protection hidden="1"/>
    </xf>
    <xf numFmtId="0" fontId="7" fillId="8" borderId="13" xfId="2" applyFill="1" applyBorder="1" applyAlignment="1" applyProtection="1">
      <alignment horizontal="center" vertical="center"/>
      <protection hidden="1"/>
    </xf>
    <xf numFmtId="0" fontId="7" fillId="8" borderId="14" xfId="2" applyFill="1" applyBorder="1" applyAlignment="1" applyProtection="1">
      <alignment horizontal="center" vertical="center"/>
      <protection hidden="1"/>
    </xf>
    <xf numFmtId="0" fontId="21" fillId="10" borderId="0" xfId="0" applyFont="1" applyFill="1" applyAlignment="1" applyProtection="1">
      <alignment horizontal="right" vertical="top"/>
      <protection hidden="1"/>
    </xf>
    <xf numFmtId="0" fontId="26" fillId="10" borderId="0" xfId="0" applyFont="1" applyFill="1" applyAlignment="1" applyProtection="1">
      <alignment horizontal="center" vertical="center" wrapText="1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23" xfId="0" applyFont="1" applyFill="1" applyBorder="1" applyAlignment="1" applyProtection="1">
      <alignment horizontal="center" vertical="center"/>
      <protection hidden="1"/>
    </xf>
    <xf numFmtId="0" fontId="26" fillId="10" borderId="22" xfId="0" applyFont="1" applyFill="1" applyBorder="1" applyAlignment="1" applyProtection="1">
      <alignment horizontal="center" vertical="center"/>
      <protection hidden="1"/>
    </xf>
    <xf numFmtId="0" fontId="15" fillId="8" borderId="36" xfId="0" applyFont="1" applyFill="1" applyBorder="1" applyAlignment="1" applyProtection="1">
      <alignment horizontal="center" vertical="center" wrapText="1"/>
      <protection hidden="1"/>
    </xf>
    <xf numFmtId="0" fontId="15" fillId="8" borderId="29" xfId="0" applyFont="1" applyFill="1" applyBorder="1" applyAlignment="1" applyProtection="1">
      <alignment horizontal="center" vertical="center" wrapText="1"/>
      <protection hidden="1"/>
    </xf>
    <xf numFmtId="0" fontId="34" fillId="8" borderId="1" xfId="0" applyFont="1" applyFill="1" applyBorder="1" applyAlignment="1" applyProtection="1">
      <alignment horizontal="center" vertical="center" wrapText="1"/>
      <protection hidden="1"/>
    </xf>
    <xf numFmtId="0" fontId="34" fillId="8" borderId="33" xfId="0" applyFont="1" applyFill="1" applyBorder="1" applyAlignment="1" applyProtection="1">
      <alignment horizontal="center" vertical="center" wrapText="1"/>
      <protection hidden="1"/>
    </xf>
    <xf numFmtId="0" fontId="15" fillId="8" borderId="33" xfId="0" applyFont="1" applyFill="1" applyBorder="1" applyAlignment="1" applyProtection="1">
      <alignment horizontal="center" vertical="center" wrapText="1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26" fillId="0" borderId="30" xfId="0" applyFont="1" applyBorder="1" applyAlignment="1" applyProtection="1">
      <alignment horizontal="center" vertical="center"/>
      <protection locked="0" hidden="1"/>
    </xf>
    <xf numFmtId="0" fontId="26" fillId="0" borderId="11" xfId="0" applyFont="1" applyBorder="1" applyAlignment="1" applyProtection="1">
      <alignment horizontal="center" vertical="center"/>
      <protection locked="0" hidden="1"/>
    </xf>
    <xf numFmtId="0" fontId="26" fillId="0" borderId="6" xfId="0" applyFont="1" applyBorder="1" applyAlignment="1" applyProtection="1">
      <alignment horizontal="center" vertical="center"/>
      <protection locked="0" hidden="1"/>
    </xf>
    <xf numFmtId="0" fontId="13" fillId="8" borderId="39" xfId="0" applyFont="1" applyFill="1" applyBorder="1" applyAlignment="1" applyProtection="1">
      <alignment horizontal="center" vertical="center" wrapText="1"/>
      <protection hidden="1"/>
    </xf>
    <xf numFmtId="0" fontId="13" fillId="8" borderId="32" xfId="0" applyFont="1" applyFill="1" applyBorder="1" applyAlignment="1" applyProtection="1">
      <alignment horizontal="center" vertical="center" wrapText="1"/>
      <protection hidden="1"/>
    </xf>
    <xf numFmtId="0" fontId="13" fillId="8" borderId="65" xfId="0" applyFont="1" applyFill="1" applyBorder="1" applyAlignment="1" applyProtection="1">
      <alignment horizontal="center" vertical="center" wrapText="1"/>
      <protection hidden="1"/>
    </xf>
    <xf numFmtId="0" fontId="13" fillId="8" borderId="60" xfId="0" applyFont="1" applyFill="1" applyBorder="1" applyAlignment="1" applyProtection="1">
      <alignment horizontal="center" vertical="center" wrapText="1"/>
      <protection hidden="1"/>
    </xf>
    <xf numFmtId="0" fontId="13" fillId="8" borderId="53" xfId="0" applyFont="1" applyFill="1" applyBorder="1" applyAlignment="1" applyProtection="1">
      <alignment horizontal="center" vertical="center" wrapText="1"/>
      <protection hidden="1"/>
    </xf>
    <xf numFmtId="0" fontId="13" fillId="8" borderId="0" xfId="0" applyFont="1" applyFill="1" applyAlignment="1" applyProtection="1">
      <alignment horizontal="center" vertical="center" wrapText="1"/>
      <protection hidden="1"/>
    </xf>
    <xf numFmtId="0" fontId="7" fillId="8" borderId="50" xfId="2" applyFill="1" applyBorder="1" applyAlignment="1" applyProtection="1">
      <alignment horizontal="center" vertical="center"/>
      <protection hidden="1"/>
    </xf>
    <xf numFmtId="0" fontId="7" fillId="8" borderId="51" xfId="2" applyFill="1" applyBorder="1" applyAlignment="1" applyProtection="1">
      <alignment horizontal="center" vertical="center"/>
      <protection hidden="1"/>
    </xf>
    <xf numFmtId="0" fontId="7" fillId="8" borderId="39" xfId="2" applyFill="1" applyBorder="1" applyAlignment="1" applyProtection="1">
      <alignment horizontal="center" vertical="center"/>
      <protection hidden="1"/>
    </xf>
    <xf numFmtId="0" fontId="13" fillId="8" borderId="51" xfId="0" applyFont="1" applyFill="1" applyBorder="1" applyAlignment="1" applyProtection="1">
      <alignment horizontal="center" vertical="center" wrapText="1"/>
      <protection hidden="1"/>
    </xf>
    <xf numFmtId="0" fontId="13" fillId="8" borderId="5" xfId="0" applyFont="1" applyFill="1" applyBorder="1" applyAlignment="1" applyProtection="1">
      <alignment horizontal="center" vertical="center" wrapText="1"/>
      <protection hidden="1"/>
    </xf>
    <xf numFmtId="0" fontId="13" fillId="8" borderId="6" xfId="0" applyFont="1" applyFill="1" applyBorder="1" applyAlignment="1" applyProtection="1">
      <alignment horizontal="center" vertical="center" wrapTex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35" xfId="0" applyFont="1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 wrapText="1"/>
      <protection hidden="1"/>
    </xf>
    <xf numFmtId="0" fontId="7" fillId="8" borderId="27" xfId="2" applyFill="1" applyBorder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shrinkToFit="1"/>
      <protection hidden="1"/>
    </xf>
    <xf numFmtId="0" fontId="13" fillId="8" borderId="39" xfId="0" applyFont="1" applyFill="1" applyBorder="1" applyAlignment="1" applyProtection="1">
      <alignment horizontal="center" vertical="center" shrinkToFit="1"/>
      <protection hidden="1"/>
    </xf>
    <xf numFmtId="0" fontId="13" fillId="7" borderId="50" xfId="0" applyFont="1" applyFill="1" applyBorder="1" applyAlignment="1" applyProtection="1">
      <alignment horizontal="center" vertical="center" shrinkToFit="1"/>
      <protection hidden="1"/>
    </xf>
    <xf numFmtId="0" fontId="13" fillId="7" borderId="41" xfId="0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9" fontId="12" fillId="7" borderId="12" xfId="4" applyFont="1" applyFill="1" applyBorder="1" applyAlignment="1" applyProtection="1">
      <alignment horizontal="center" vertical="center" shrinkToFit="1"/>
      <protection hidden="1"/>
    </xf>
    <xf numFmtId="9" fontId="12" fillId="7" borderId="9" xfId="4" applyFont="1" applyFill="1" applyBorder="1" applyAlignment="1" applyProtection="1">
      <alignment horizontal="center" vertical="center" shrinkToFi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12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0" fontId="15" fillId="8" borderId="35" xfId="0" applyFont="1" applyFill="1" applyBorder="1" applyAlignment="1" applyProtection="1">
      <alignment horizontal="center" vertical="center" textRotation="255" wrapText="1"/>
      <protection hidden="1"/>
    </xf>
    <xf numFmtId="0" fontId="15" fillId="8" borderId="27" xfId="0" applyFont="1" applyFill="1" applyBorder="1" applyAlignment="1" applyProtection="1">
      <alignment horizontal="center" vertical="center" textRotation="255" wrapText="1"/>
      <protection hidden="1"/>
    </xf>
    <xf numFmtId="0" fontId="7" fillId="8" borderId="36" xfId="2" applyFill="1" applyBorder="1" applyAlignment="1" applyProtection="1">
      <alignment horizontal="center" vertical="center" wrapText="1"/>
      <protection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distributed" wrapText="1"/>
      <protection hidden="1"/>
    </xf>
    <xf numFmtId="0" fontId="7" fillId="8" borderId="27" xfId="2" applyFill="1" applyBorder="1" applyAlignment="1" applyProtection="1">
      <alignment horizontal="center" vertical="distributed" wrapText="1"/>
      <protection hidden="1"/>
    </xf>
    <xf numFmtId="0" fontId="13" fillId="8" borderId="66" xfId="0" applyFont="1" applyFill="1" applyBorder="1" applyAlignment="1" applyProtection="1">
      <alignment horizontal="center" vertical="center" wrapText="1"/>
      <protection hidden="1"/>
    </xf>
    <xf numFmtId="0" fontId="13" fillId="8" borderId="54" xfId="0" applyFont="1" applyFill="1" applyBorder="1" applyAlignment="1" applyProtection="1">
      <alignment horizontal="center" vertical="center" wrapText="1"/>
      <protection hidden="1"/>
    </xf>
    <xf numFmtId="0" fontId="13" fillId="8" borderId="64" xfId="0" applyFont="1" applyFill="1" applyBorder="1" applyAlignment="1" applyProtection="1">
      <alignment horizontal="center" vertical="center" wrapText="1"/>
      <protection hidden="1"/>
    </xf>
    <xf numFmtId="0" fontId="13" fillId="8" borderId="52" xfId="0" applyFont="1" applyFill="1" applyBorder="1" applyAlignment="1" applyProtection="1">
      <alignment horizontal="center" vertical="center" wrapText="1"/>
      <protection hidden="1"/>
    </xf>
    <xf numFmtId="0" fontId="7" fillId="8" borderId="42" xfId="2" applyFill="1" applyBorder="1" applyAlignment="1" applyProtection="1">
      <alignment horizontal="center" vertical="center" wrapText="1"/>
      <protection hidden="1"/>
    </xf>
    <xf numFmtId="0" fontId="7" fillId="8" borderId="41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/>
      <protection hidden="1"/>
    </xf>
    <xf numFmtId="0" fontId="7" fillId="0" borderId="1" xfId="2" applyBorder="1" applyAlignment="1" applyProtection="1">
      <alignment horizontal="center" vertical="center"/>
      <protection locked="0"/>
    </xf>
    <xf numFmtId="0" fontId="7" fillId="0" borderId="35" xfId="2" applyBorder="1" applyAlignment="1" applyProtection="1">
      <alignment horizontal="center" vertical="center"/>
      <protection locked="0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0" fontId="32" fillId="7" borderId="63" xfId="2" applyFont="1" applyFill="1" applyBorder="1" applyAlignment="1" applyProtection="1">
      <alignment horizontal="center" vertical="center" shrinkToFit="1"/>
      <protection hidden="1"/>
    </xf>
    <xf numFmtId="0" fontId="32" fillId="7" borderId="44" xfId="2" applyFont="1" applyFill="1" applyBorder="1" applyAlignment="1" applyProtection="1">
      <alignment horizontal="center" vertical="center" shrinkToFit="1"/>
      <protection hidden="1"/>
    </xf>
    <xf numFmtId="9" fontId="32" fillId="7" borderId="12" xfId="4" applyFont="1" applyFill="1" applyBorder="1" applyAlignment="1" applyProtection="1">
      <alignment horizontal="center" vertical="center" shrinkToFit="1"/>
      <protection hidden="1"/>
    </xf>
    <xf numFmtId="9" fontId="32" fillId="7" borderId="9" xfId="4" applyFont="1" applyFill="1" applyBorder="1" applyAlignment="1" applyProtection="1">
      <alignment horizontal="center" vertical="center" shrinkToFit="1"/>
      <protection hidden="1"/>
    </xf>
    <xf numFmtId="0" fontId="32" fillId="7" borderId="31" xfId="2" applyFont="1" applyFill="1" applyBorder="1" applyAlignment="1" applyProtection="1">
      <alignment horizontal="center" vertical="center" shrinkToFit="1"/>
      <protection hidden="1"/>
    </xf>
    <xf numFmtId="9" fontId="38" fillId="7" borderId="49" xfId="4" applyFont="1" applyFill="1" applyBorder="1" applyAlignment="1" applyProtection="1">
      <alignment horizontal="center" vertical="center" shrinkToFit="1"/>
      <protection hidden="1"/>
    </xf>
    <xf numFmtId="9" fontId="38" fillId="7" borderId="12" xfId="4" applyFont="1" applyFill="1" applyBorder="1" applyAlignment="1" applyProtection="1">
      <alignment horizontal="center" vertical="center" shrinkToFit="1"/>
      <protection hidden="1"/>
    </xf>
    <xf numFmtId="9" fontId="38" fillId="7" borderId="9" xfId="4" applyFont="1" applyFill="1" applyBorder="1" applyAlignment="1" applyProtection="1">
      <alignment horizontal="center" vertical="center" shrinkToFi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0" fontId="12" fillId="7" borderId="63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0" fontId="13" fillId="2" borderId="1" xfId="0" applyFont="1" applyFill="1" applyBorder="1" applyAlignment="1" applyProtection="1">
      <alignment horizontal="center" vertical="center" shrinkToFit="1"/>
      <protection locked="0" hidden="1"/>
    </xf>
    <xf numFmtId="0" fontId="13" fillId="2" borderId="37" xfId="0" applyFont="1" applyFill="1" applyBorder="1" applyAlignment="1" applyProtection="1">
      <alignment horizontal="center" vertical="center" shrinkToFit="1"/>
      <protection locked="0" hidden="1"/>
    </xf>
    <xf numFmtId="0" fontId="13" fillId="9" borderId="1" xfId="0" applyFont="1" applyFill="1" applyBorder="1" applyAlignment="1" applyProtection="1">
      <alignment horizontal="center" vertical="center" shrinkToFit="1"/>
      <protection locked="0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13" fillId="8" borderId="56" xfId="0" applyFont="1" applyFill="1" applyBorder="1" applyAlignment="1" applyProtection="1">
      <alignment horizontal="center" vertical="center" shrinkToFit="1"/>
      <protection hidden="1"/>
    </xf>
    <xf numFmtId="0" fontId="13" fillId="8" borderId="47" xfId="0" applyFont="1" applyFill="1" applyBorder="1" applyAlignment="1" applyProtection="1">
      <alignment horizontal="center" vertical="center" shrinkToFit="1"/>
      <protection hidden="1"/>
    </xf>
    <xf numFmtId="0" fontId="13" fillId="8" borderId="53" xfId="0" applyFont="1" applyFill="1" applyBorder="1" applyAlignment="1" applyProtection="1">
      <alignment horizontal="center" vertical="center" shrinkToFit="1"/>
      <protection hidden="1"/>
    </xf>
    <xf numFmtId="0" fontId="13" fillId="8" borderId="52" xfId="0" applyFont="1" applyFill="1" applyBorder="1" applyAlignment="1" applyProtection="1">
      <alignment horizontal="center" vertical="center" shrinkToFit="1"/>
      <protection hidden="1"/>
    </xf>
    <xf numFmtId="0" fontId="13" fillId="8" borderId="34" xfId="0" applyFont="1" applyFill="1" applyBorder="1" applyAlignment="1" applyProtection="1">
      <alignment horizontal="center" vertical="center" shrinkToFit="1"/>
      <protection hidden="1"/>
    </xf>
    <xf numFmtId="0" fontId="13" fillId="8" borderId="14" xfId="0" applyFont="1" applyFill="1" applyBorder="1" applyAlignment="1" applyProtection="1">
      <alignment horizontal="center" vertical="center" shrinkToFit="1"/>
      <protection hidden="1"/>
    </xf>
    <xf numFmtId="0" fontId="11" fillId="8" borderId="21" xfId="0" applyFont="1" applyFill="1" applyBorder="1" applyAlignment="1" applyProtection="1">
      <alignment horizontal="center" vertical="center" shrinkToFit="1"/>
      <protection hidden="1"/>
    </xf>
    <xf numFmtId="3" fontId="11" fillId="8" borderId="29" xfId="0" applyNumberFormat="1" applyFont="1" applyFill="1" applyBorder="1" applyAlignment="1" applyProtection="1">
      <alignment horizontal="center" vertical="center" shrinkToFit="1"/>
      <protection hidden="1"/>
    </xf>
    <xf numFmtId="3" fontId="11" fillId="8" borderId="32" xfId="0" applyNumberFormat="1" applyFont="1" applyFill="1" applyBorder="1" applyAlignment="1" applyProtection="1">
      <alignment horizontal="center" vertical="center" shrinkToFit="1"/>
      <protection hidden="1"/>
    </xf>
    <xf numFmtId="179" fontId="11" fillId="11" borderId="33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27" xfId="1" applyNumberFormat="1" applyFont="1" applyFill="1" applyBorder="1" applyAlignment="1" applyProtection="1">
      <alignment horizontal="center" vertical="center" shrinkToFit="1"/>
      <protection hidden="1"/>
    </xf>
    <xf numFmtId="0" fontId="13" fillId="8" borderId="0" xfId="0" applyFont="1" applyFill="1" applyAlignment="1" applyProtection="1">
      <alignment horizontal="center" vertical="center" shrinkToFit="1"/>
      <protection hidden="1"/>
    </xf>
    <xf numFmtId="0" fontId="13" fillId="8" borderId="13" xfId="0" applyFont="1" applyFill="1" applyBorder="1" applyAlignment="1" applyProtection="1">
      <alignment horizontal="center" vertical="center" shrinkToFit="1"/>
      <protection hidden="1"/>
    </xf>
    <xf numFmtId="0" fontId="13" fillId="7" borderId="12" xfId="0" applyFont="1" applyFill="1" applyBorder="1" applyAlignment="1" applyProtection="1">
      <alignment horizontal="center" vertical="center" shrinkToFit="1"/>
      <protection hidden="1"/>
    </xf>
    <xf numFmtId="0" fontId="13" fillId="7" borderId="9" xfId="0" applyFont="1" applyFill="1" applyBorder="1" applyAlignment="1" applyProtection="1">
      <alignment horizontal="center" vertical="center" shrinkToFit="1"/>
      <protection hidden="1"/>
    </xf>
    <xf numFmtId="0" fontId="11" fillId="8" borderId="28" xfId="0" applyFont="1" applyFill="1" applyBorder="1" applyAlignment="1" applyProtection="1">
      <alignment horizontal="center" vertical="center" shrinkToFit="1"/>
      <protection hidden="1"/>
    </xf>
    <xf numFmtId="0" fontId="11" fillId="8" borderId="46" xfId="0" applyFont="1" applyFill="1" applyBorder="1" applyAlignment="1" applyProtection="1">
      <alignment horizontal="center" vertical="center" shrinkToFit="1"/>
      <protection hidden="1"/>
    </xf>
    <xf numFmtId="0" fontId="11" fillId="11" borderId="32" xfId="0" applyFont="1" applyFill="1" applyBorder="1" applyAlignment="1" applyProtection="1">
      <alignment horizontal="center" vertical="center" shrinkToFit="1"/>
      <protection hidden="1"/>
    </xf>
    <xf numFmtId="0" fontId="11" fillId="11" borderId="45" xfId="0" applyFont="1" applyFill="1" applyBorder="1" applyAlignment="1" applyProtection="1">
      <alignment horizontal="center" vertical="center" shrinkToFit="1"/>
      <protection hidden="1"/>
    </xf>
    <xf numFmtId="0" fontId="11" fillId="8" borderId="42" xfId="0" applyFont="1" applyFill="1" applyBorder="1" applyAlignment="1" applyProtection="1">
      <alignment horizontal="center" vertical="center" wrapText="1"/>
      <protection hidden="1"/>
    </xf>
    <xf numFmtId="0" fontId="11" fillId="8" borderId="38" xfId="0" applyFont="1" applyFill="1" applyBorder="1" applyAlignment="1" applyProtection="1">
      <alignment horizontal="center" vertical="center" wrapText="1"/>
      <protection hidden="1"/>
    </xf>
    <xf numFmtId="0" fontId="13" fillId="7" borderId="49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wrapText="1"/>
      <protection hidden="1"/>
    </xf>
    <xf numFmtId="180" fontId="25" fillId="16" borderId="23" xfId="0" applyNumberFormat="1" applyFont="1" applyFill="1" applyBorder="1" applyAlignment="1">
      <alignment horizontal="center" vertical="center"/>
    </xf>
    <xf numFmtId="22" fontId="33" fillId="15" borderId="23" xfId="0" applyNumberFormat="1" applyFont="1" applyFill="1" applyBorder="1" applyAlignment="1" applyProtection="1">
      <alignment horizontal="center" vertical="center" wrapText="1"/>
      <protection hidden="1"/>
    </xf>
    <xf numFmtId="22" fontId="33" fillId="15" borderId="22" xfId="0" applyNumberFormat="1" applyFont="1" applyFill="1" applyBorder="1" applyAlignment="1" applyProtection="1">
      <alignment horizontal="center" vertical="center" wrapText="1"/>
      <protection hidden="1"/>
    </xf>
    <xf numFmtId="3" fontId="11" fillId="4" borderId="18" xfId="0" applyNumberFormat="1" applyFont="1" applyFill="1" applyBorder="1" applyAlignment="1" applyProtection="1">
      <alignment horizontal="center" vertical="center" shrinkToFit="1"/>
      <protection hidden="1"/>
    </xf>
    <xf numFmtId="3" fontId="11" fillId="4" borderId="23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66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54" xfId="0" applyNumberFormat="1" applyFont="1" applyFill="1" applyBorder="1" applyAlignment="1" applyProtection="1">
      <alignment horizontal="center" vertical="center" shrinkToFit="1"/>
      <protection hidden="1"/>
    </xf>
    <xf numFmtId="0" fontId="11" fillId="15" borderId="18" xfId="0" applyFont="1" applyFill="1" applyBorder="1" applyAlignment="1" applyProtection="1">
      <alignment horizontal="center" vertical="center" wrapText="1"/>
      <protection hidden="1"/>
    </xf>
    <xf numFmtId="0" fontId="11" fillId="15" borderId="23" xfId="0" applyFont="1" applyFill="1" applyBorder="1" applyAlignment="1" applyProtection="1">
      <alignment horizontal="center" vertical="center" wrapText="1"/>
      <protection hidden="1"/>
    </xf>
    <xf numFmtId="0" fontId="11" fillId="15" borderId="20" xfId="0" applyFont="1" applyFill="1" applyBorder="1" applyAlignment="1" applyProtection="1">
      <alignment horizontal="center" vertical="center" wrapText="1"/>
      <protection hidden="1"/>
    </xf>
    <xf numFmtId="0" fontId="11" fillId="15" borderId="21" xfId="0" applyFont="1" applyFill="1" applyBorder="1" applyAlignment="1" applyProtection="1">
      <alignment horizontal="center" vertical="center" wrapText="1"/>
      <protection hidden="1"/>
    </xf>
    <xf numFmtId="0" fontId="11" fillId="15" borderId="19" xfId="0" applyFont="1" applyFill="1" applyBorder="1" applyAlignment="1" applyProtection="1">
      <alignment horizontal="center" vertical="center" wrapText="1"/>
      <protection hidden="1"/>
    </xf>
    <xf numFmtId="0" fontId="25" fillId="15" borderId="23" xfId="0" quotePrefix="1" applyFont="1" applyFill="1" applyBorder="1" applyAlignment="1" applyProtection="1">
      <alignment horizontal="right" vertical="center" wrapText="1"/>
      <protection hidden="1"/>
    </xf>
    <xf numFmtId="0" fontId="25" fillId="15" borderId="23" xfId="0" applyFont="1" applyFill="1" applyBorder="1" applyAlignment="1" applyProtection="1">
      <alignment horizontal="right" vertical="center" wrapText="1"/>
      <protection hidden="1"/>
    </xf>
    <xf numFmtId="180" fontId="33" fillId="16" borderId="23" xfId="0" applyNumberFormat="1" applyFont="1" applyFill="1" applyBorder="1" applyAlignment="1">
      <alignment horizontal="center" vertical="center" shrinkToFit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33" fillId="15" borderId="23" xfId="0" quotePrefix="1" applyFont="1" applyFill="1" applyBorder="1" applyAlignment="1" applyProtection="1">
      <alignment horizontal="right" vertical="center" wrapText="1"/>
      <protection hidden="1"/>
    </xf>
    <xf numFmtId="0" fontId="33" fillId="15" borderId="23" xfId="0" applyFont="1" applyFill="1" applyBorder="1" applyAlignment="1" applyProtection="1">
      <alignment horizontal="right" vertical="center" wrapText="1"/>
      <protection hidden="1"/>
    </xf>
    <xf numFmtId="0" fontId="31" fillId="7" borderId="69" xfId="0" applyFont="1" applyFill="1" applyBorder="1" applyAlignment="1" applyProtection="1">
      <alignment horizontal="center" vertical="center" shrinkToFit="1"/>
      <protection hidden="1"/>
    </xf>
    <xf numFmtId="0" fontId="31" fillId="7" borderId="63" xfId="0" applyFont="1" applyFill="1" applyBorder="1" applyAlignment="1" applyProtection="1">
      <alignment horizontal="center" vertical="center" shrinkToFit="1"/>
      <protection hidden="1"/>
    </xf>
    <xf numFmtId="9" fontId="31" fillId="7" borderId="68" xfId="4" applyFont="1" applyFill="1" applyBorder="1" applyAlignment="1" applyProtection="1">
      <alignment horizontal="center" vertical="center" shrinkToFit="1"/>
      <protection hidden="1"/>
    </xf>
    <xf numFmtId="9" fontId="31" fillId="7" borderId="12" xfId="4" applyFont="1" applyFill="1" applyBorder="1" applyAlignment="1" applyProtection="1">
      <alignment horizontal="center" vertical="center" shrinkToFit="1"/>
      <protection hidden="1"/>
    </xf>
    <xf numFmtId="0" fontId="31" fillId="7" borderId="44" xfId="0" applyFont="1" applyFill="1" applyBorder="1" applyAlignment="1" applyProtection="1">
      <alignment horizontal="center" vertical="center" shrinkToFit="1"/>
      <protection hidden="1"/>
    </xf>
    <xf numFmtId="179" fontId="11" fillId="11" borderId="32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45" xfId="1" applyNumberFormat="1" applyFont="1" applyFill="1" applyBorder="1" applyAlignment="1" applyProtection="1">
      <alignment horizontal="center" vertical="center" shrinkToFit="1"/>
      <protection hidden="1"/>
    </xf>
    <xf numFmtId="0" fontId="13" fillId="7" borderId="68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0" fontId="13" fillId="7" borderId="10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shrinkToFit="1"/>
      <protection hidden="1"/>
    </xf>
    <xf numFmtId="0" fontId="13" fillId="8" borderId="64" xfId="0" applyFont="1" applyFill="1" applyBorder="1" applyAlignment="1" applyProtection="1">
      <alignment horizontal="center" vertical="center" shrinkToFit="1"/>
      <protection hidden="1"/>
    </xf>
    <xf numFmtId="0" fontId="13" fillId="5" borderId="1" xfId="0" applyFont="1" applyFill="1" applyBorder="1" applyAlignment="1" applyProtection="1">
      <alignment horizontal="center" vertical="center" shrinkToFit="1"/>
      <protection locked="0" hidden="1"/>
    </xf>
    <xf numFmtId="0" fontId="13" fillId="5" borderId="37" xfId="0" applyFont="1" applyFill="1" applyBorder="1" applyAlignment="1" applyProtection="1">
      <alignment horizontal="center" vertical="center" shrinkToFit="1"/>
      <protection locked="0" hidden="1"/>
    </xf>
    <xf numFmtId="0" fontId="13" fillId="8" borderId="1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0" fontId="13" fillId="7" borderId="57" xfId="0" applyFont="1" applyFill="1" applyBorder="1" applyAlignment="1" applyProtection="1">
      <alignment horizontal="center" vertical="center" shrinkToFit="1"/>
      <protection hidden="1"/>
    </xf>
    <xf numFmtId="0" fontId="15" fillId="8" borderId="37" xfId="0" applyFont="1" applyFill="1" applyBorder="1" applyAlignment="1" applyProtection="1">
      <alignment horizontal="center" vertical="center" textRotation="255" wrapText="1"/>
      <protection hidden="1"/>
    </xf>
    <xf numFmtId="0" fontId="15" fillId="8" borderId="32" xfId="0" applyFont="1" applyFill="1" applyBorder="1" applyAlignment="1" applyProtection="1">
      <alignment horizontal="center" vertical="center" textRotation="255" wrapText="1"/>
      <protection hidden="1"/>
    </xf>
    <xf numFmtId="0" fontId="13" fillId="8" borderId="19" xfId="0" applyFont="1" applyFill="1" applyBorder="1" applyAlignment="1" applyProtection="1">
      <alignment horizontal="center" vertical="center" wrapText="1"/>
      <protection hidden="1"/>
    </xf>
    <xf numFmtId="0" fontId="13" fillId="8" borderId="67" xfId="0" applyFont="1" applyFill="1" applyBorder="1" applyAlignment="1" applyProtection="1">
      <alignment horizontal="center" vertical="center" wrapText="1"/>
      <protection hidden="1"/>
    </xf>
    <xf numFmtId="0" fontId="7" fillId="0" borderId="1" xfId="2" applyBorder="1" applyAlignment="1" applyProtection="1">
      <alignment horizontal="center" vertical="center"/>
      <protection locked="0"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15" fillId="8" borderId="5" xfId="0" applyFont="1" applyFill="1" applyBorder="1" applyAlignment="1" applyProtection="1">
      <alignment horizontal="center" vertical="center" wrapText="1"/>
      <protection hidden="1"/>
    </xf>
    <xf numFmtId="0" fontId="15" fillId="8" borderId="62" xfId="0" applyFont="1" applyFill="1" applyBorder="1" applyAlignment="1" applyProtection="1">
      <alignment horizontal="center" vertical="center" wrapText="1"/>
      <protection hidden="1"/>
    </xf>
    <xf numFmtId="0" fontId="27" fillId="10" borderId="0" xfId="0" applyFont="1" applyFill="1" applyAlignment="1" applyProtection="1">
      <alignment horizontal="right" vertical="center"/>
      <protection hidden="1"/>
    </xf>
    <xf numFmtId="0" fontId="27" fillId="10" borderId="7" xfId="0" applyFont="1" applyFill="1" applyBorder="1" applyAlignment="1" applyProtection="1">
      <alignment horizontal="right" vertical="center"/>
      <protection hidden="1"/>
    </xf>
    <xf numFmtId="0" fontId="27" fillId="0" borderId="32" xfId="0" applyFont="1" applyBorder="1" applyAlignment="1" applyProtection="1">
      <alignment horizontal="center" vertical="center"/>
      <protection locked="0" hidden="1"/>
    </xf>
    <xf numFmtId="0" fontId="27" fillId="0" borderId="62" xfId="0" applyFont="1" applyBorder="1" applyAlignment="1" applyProtection="1">
      <alignment horizontal="center" vertical="center"/>
      <protection locked="0" hidden="1"/>
    </xf>
    <xf numFmtId="0" fontId="13" fillId="8" borderId="62" xfId="0" applyFont="1" applyFill="1" applyBorder="1" applyAlignment="1" applyProtection="1">
      <alignment horizontal="center" vertical="center" wrapText="1"/>
      <protection hidden="1"/>
    </xf>
    <xf numFmtId="0" fontId="26" fillId="10" borderId="60" xfId="0" applyFont="1" applyFill="1" applyBorder="1" applyAlignment="1" applyProtection="1">
      <alignment horizontal="center" vertical="center"/>
      <protection hidden="1"/>
    </xf>
    <xf numFmtId="0" fontId="26" fillId="10" borderId="54" xfId="0" applyFont="1" applyFill="1" applyBorder="1" applyAlignment="1" applyProtection="1">
      <alignment horizontal="center" vertical="center"/>
      <protection hidden="1"/>
    </xf>
  </cellXfs>
  <cellStyles count="5">
    <cellStyle name="백분율" xfId="4" builtinId="5"/>
    <cellStyle name="쉼표 [0]" xfId="1" builtinId="6"/>
    <cellStyle name="표준" xfId="0" builtinId="0"/>
    <cellStyle name="표준 2" xfId="2" xr:uid="{6CB68EB9-6D80-45F5-BABC-7D237080FBD0}"/>
    <cellStyle name="표준 4" xfId="3" xr:uid="{60AFAA16-EC38-450C-8366-BC3E10604773}"/>
  </cellStyles>
  <dxfs count="17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theme="6" tint="0.59996337778862885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6" tint="0.59996337778862885"/>
      </font>
    </dxf>
    <dxf>
      <font>
        <color theme="6" tint="0.59996337778862885"/>
      </font>
    </dxf>
  </dxfs>
  <tableStyles count="0" defaultTableStyle="TableStyleMedium2" defaultPivotStyle="PivotStyleLight16"/>
  <colors>
    <mruColors>
      <color rgb="FFE4ECF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15" Target="persons/person.xml" Type="http://schemas.microsoft.com/office/2017/10/relationships/person"/><Relationship Id="rId2" Target="worksheets/sheet2.xml" Type="http://schemas.openxmlformats.org/officeDocument/2006/relationships/worksheet"/><Relationship Id="rId3" Target="worksheets/sheet3.xml" Type="http://schemas.openxmlformats.org/officeDocument/2006/relationships/worksheet"/><Relationship Id="rId4" Target="worksheets/sheet4.xml" Type="http://schemas.openxmlformats.org/officeDocument/2006/relationships/worksheet"/><Relationship Id="rId5" Target="externalLinks/externalLink1.xml" Type="http://schemas.openxmlformats.org/officeDocument/2006/relationships/externalLink"/><Relationship Id="rId6" Target="externalLinks/externalLink2.xml" Type="http://schemas.openxmlformats.org/officeDocument/2006/relationships/externalLink"/><Relationship Id="rId7" Target="theme/theme1.xml" Type="http://schemas.openxmlformats.org/officeDocument/2006/relationships/theme"/><Relationship Id="rId8" Target="styles.xml" Type="http://schemas.openxmlformats.org/officeDocument/2006/relationships/styles"/><Relationship Id="rId9" Target="sharedStrings.xml" Type="http://schemas.openxmlformats.org/officeDocument/2006/relationships/sharedStrings"/></Relationships>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externalLinks/_rels/externalLink1.xml.rels><?xml version="1.0" encoding="UTF-8" standalone="no"?><Relationships xmlns="http://schemas.openxmlformats.org/package/2006/relationships"><Relationship Id="rId1" Target="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_rels/externalLink2.xml.rels><?xml version="1.0" encoding="UTF-8" standalone="no"?><Relationships xmlns="http://schemas.openxmlformats.org/package/2006/relationships"><Relationship Id="rId1" Target="/Users/com/AppData/Local/ICETalk/temp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_rels/sheet2.xml.rels><?xml version="1.0" encoding="UTF-8" standalone="no"?><Relationships xmlns="http://schemas.openxmlformats.org/package/2006/relationships"><Relationship Id="rId1" Target="../printerSettings/printerSettings2.bin" Type="http://schemas.openxmlformats.org/officeDocument/2006/relationships/printerSettings"/><Relationship Id="rId2" Target="../drawings/vmlDrawing2.vml" Type="http://schemas.openxmlformats.org/officeDocument/2006/relationships/vmlDrawing"/><Relationship Id="rId3" Target="../comments2.xml" Type="http://schemas.openxmlformats.org/officeDocument/2006/relationships/comments"/><Relationship Id="rId4" Target="../drawings/drawing1.xml" Type="http://schemas.openxmlformats.org/officeDocument/2006/relationships/drawing"/></Relationships>
</file>

<file path=xl/worksheets/_rels/sheet3.xml.rels><?xml version="1.0" encoding="UTF-8" standalone="no"?><Relationships xmlns="http://schemas.openxmlformats.org/package/2006/relationships"><Relationship Id="rId1" Target="../printerSettings/printerSettings3.bin" Type="http://schemas.openxmlformats.org/officeDocument/2006/relationships/printerSettings"/><Relationship Id="rId2" Target="../drawings/vmlDrawing3.vml" Type="http://schemas.openxmlformats.org/officeDocument/2006/relationships/vmlDrawing"/><Relationship Id="rId3" Target="../comments3.xml" Type="http://schemas.openxmlformats.org/officeDocument/2006/relationships/comments"/><Relationship Id="rId4" Target="../drawings/drawing2.xml" Type="http://schemas.openxmlformats.org/officeDocument/2006/relationships/drawing"/></Relationships>
</file>

<file path=xl/worksheets/_rels/sheet4.xml.rels><?xml version="1.0" encoding="UTF-8" standalone="no"?><Relationships xmlns="http://schemas.openxmlformats.org/package/2006/relationships"><Relationship Id="rId1" Target="../printerSettings/printerSettings4.bin" Type="http://schemas.openxmlformats.org/officeDocument/2006/relationships/printerSettings"/><Relationship Id="rId2" Target="../drawings/vmlDrawing4.vml" Type="http://schemas.openxmlformats.org/officeDocument/2006/relationships/vmlDrawing"/><Relationship Id="rId3" Target="../comments4.xml" Type="http://schemas.openxmlformats.org/officeDocument/2006/relationships/comments"/><Relationship Id="rId4" Target="../drawings/drawing3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81F734-CB36-4EE7-9A0E-6DEFB96C2F5A}">
  <sheetPr>
    <tabColor rgb="FF00B0F0"/>
    <pageSetUpPr fitToPage="1"/>
  </sheetPr>
  <dimension ref="A1:V485"/>
  <sheetViews>
    <sheetView tabSelected="1" zoomScale="90" zoomScaleNormal="90" zoomScaleSheetLayoutView="100" workbookViewId="0">
      <pane xSplit="4" ySplit="7" topLeftCell="E19" activePane="bottomRight" state="frozen"/>
      <selection sqref="A1:C1"/>
      <selection pane="topRight" sqref="A1:C1"/>
      <selection pane="bottomLeft" sqref="A1:C1"/>
      <selection pane="bottomRight" sqref="A1:C1"/>
    </sheetView>
  </sheetViews>
  <sheetFormatPr defaultColWidth="9" defaultRowHeight="17.600000000000001" x14ac:dyDescent="0.55000000000000004"/>
  <cols>
    <col min="14" max="14" customWidth="true" style="1" width="8.42578125" collapsed="true"/>
    <col min="13" max="13" customWidth="true" style="1" width="8.42578125" collapsed="true"/>
    <col min="12" max="12" customWidth="true" style="1" width="8.42578125" collapsed="true"/>
    <col min="11" max="11" customWidth="true" style="1" width="8.42578125" collapsed="true"/>
    <col min="9" max="9" customWidth="true" hidden="true" style="1" width="8.7109375" collapsed="true"/>
    <col min="7" max="7" customWidth="true" style="1" width="7.140625" collapsed="true"/>
    <col min="6" max="6" customWidth="true" style="1" width="7.140625" collapsed="true"/>
    <col min="5" max="5" customWidth="true" style="1" width="7.140625" collapsed="true"/>
    <col min="1" max="1" customWidth="true" style="1" width="7.140625" collapsed="false"/>
    <col min="2" max="2" customWidth="true" style="1" width="7.5" collapsed="false"/>
    <col min="3" max="3" customWidth="true" style="1" width="11.5" collapsed="false"/>
    <col min="4" max="4" customWidth="true" style="1" width="7.140625" collapsed="false"/>
    <col min="8" max="8" customWidth="true" hidden="true" style="1" width="8.7109375" collapsed="false"/>
    <col min="10" max="10" customWidth="true" style="1" width="8.42578125" collapsed="false"/>
    <col min="15" max="16384" style="1" width="9.0" collapsed="false"/>
  </cols>
  <sheetData>
    <row r="1" spans="1:17" ht="23.6" x14ac:dyDescent="0.55000000000000004" customHeight="true">
      <c r="A1" s="293"/>
      <c r="B1" s="294"/>
      <c r="C1" s="294"/>
      <c r="D1" s="258" t="n">
        <v>2026.0</v>
      </c>
      <c r="E1" s="41" t="s">
        <v>1632</v>
      </c>
      <c r="F1" s="41"/>
      <c r="G1" s="41"/>
      <c r="H1" s="41"/>
      <c r="I1" s="41"/>
      <c r="J1" s="41"/>
      <c r="K1" s="41"/>
      <c r="L1" s="41"/>
      <c r="M1" s="41"/>
      <c r="N1" s="41"/>
      <c r="O1" s="248"/>
      <c r="P1" s="2"/>
      <c r="Q1" s="2"/>
    </row>
    <row r="2" spans="1:17" x14ac:dyDescent="0.55000000000000004" ht="17.6" customHeight="true">
      <c r="A2" s="211"/>
      <c r="B2" s="212"/>
      <c r="C2" s="40"/>
      <c r="D2" s="40"/>
      <c r="E2" s="211"/>
      <c r="F2" s="268" t="s">
        <v>394</v>
      </c>
      <c r="G2" s="268"/>
      <c r="H2" s="40"/>
      <c r="I2" s="40"/>
      <c r="J2" s="40" t="s">
        <v>1700</v>
      </c>
      <c r="K2" s="40" t="s">
        <v>393</v>
      </c>
      <c r="L2" s="267" t="s">
        <v>1701</v>
      </c>
      <c r="M2" s="267"/>
      <c r="N2" s="267"/>
    </row>
    <row r="3" spans="1:17" ht="18.0" thickBot="1" x14ac:dyDescent="0.6" customHeight="true">
      <c r="A3" s="295"/>
      <c r="B3" s="295"/>
      <c r="C3" s="37"/>
      <c r="D3" s="37"/>
      <c r="E3" s="38" t="n">
        <v>2026.0</v>
      </c>
      <c r="F3" s="39"/>
      <c r="G3" s="39"/>
      <c r="H3" s="39"/>
      <c r="I3" s="39"/>
      <c r="J3" s="39"/>
      <c r="K3" s="39" t="n">
        <v>2025.0</v>
      </c>
      <c r="L3" s="210"/>
      <c r="M3" s="38" t="n">
        <v>2024.0</v>
      </c>
      <c r="N3" s="37"/>
    </row>
    <row r="4" spans="1:17" ht="19.5" customHeight="true" x14ac:dyDescent="0.55000000000000004">
      <c r="A4" s="296" t="s">
        <v>392</v>
      </c>
      <c r="B4" s="297"/>
      <c r="C4" s="297"/>
      <c r="D4" s="298"/>
      <c r="E4" s="304" t="s">
        <v>391</v>
      </c>
      <c r="F4" s="305"/>
      <c r="G4" s="305"/>
      <c r="H4" s="305"/>
      <c r="I4" s="305"/>
      <c r="J4" s="306"/>
      <c r="K4" s="305" t="s">
        <v>390</v>
      </c>
      <c r="L4" s="305"/>
      <c r="M4" s="285" t="s">
        <v>389</v>
      </c>
      <c r="N4" s="286"/>
    </row>
    <row r="5" spans="1:17" ht="17.25" customHeight="true" x14ac:dyDescent="0.55000000000000004">
      <c r="A5" s="299"/>
      <c r="B5" s="276"/>
      <c r="C5" s="276"/>
      <c r="D5" s="300"/>
      <c r="E5" s="307" t="s">
        <v>388</v>
      </c>
      <c r="F5" s="308"/>
      <c r="G5" s="309"/>
      <c r="H5" s="310" t="n">
        <v>4.0</v>
      </c>
      <c r="I5" s="310"/>
      <c r="J5" s="311"/>
      <c r="K5" s="36" t="s">
        <v>388</v>
      </c>
      <c r="L5" s="213" t="n">
        <v>4.0</v>
      </c>
      <c r="M5" s="34" t="s">
        <v>388</v>
      </c>
      <c r="N5" s="156" t="n">
        <v>4.0</v>
      </c>
    </row>
    <row r="6" spans="1:17" ht="16.5" customHeight="true" x14ac:dyDescent="0.55000000000000004">
      <c r="A6" s="299"/>
      <c r="B6" s="276"/>
      <c r="C6" s="276"/>
      <c r="D6" s="300"/>
      <c r="E6" s="287" t="s">
        <v>21</v>
      </c>
      <c r="F6" s="288"/>
      <c r="G6" s="289"/>
      <c r="H6" s="290" t="s">
        <v>22</v>
      </c>
      <c r="I6" s="291"/>
      <c r="J6" s="292"/>
      <c r="K6" s="36" t="s">
        <v>21</v>
      </c>
      <c r="L6" s="35" t="s">
        <v>22</v>
      </c>
      <c r="M6" s="34" t="s">
        <v>21</v>
      </c>
      <c r="N6" s="33" t="s">
        <v>22</v>
      </c>
    </row>
    <row r="7" spans="1:17" ht="29.25" customHeight="true" thickBot="1" x14ac:dyDescent="0.6">
      <c r="A7" s="301"/>
      <c r="B7" s="302"/>
      <c r="C7" s="302"/>
      <c r="D7" s="303"/>
      <c r="E7" s="32" t="s">
        <v>387</v>
      </c>
      <c r="F7" s="31" t="s">
        <v>23</v>
      </c>
      <c r="G7" s="30" t="s">
        <v>386</v>
      </c>
      <c r="H7" s="214" t="s">
        <v>387</v>
      </c>
      <c r="I7" s="31" t="s">
        <v>23</v>
      </c>
      <c r="J7" s="30" t="s">
        <v>386</v>
      </c>
      <c r="K7" s="29" t="s">
        <v>386</v>
      </c>
      <c r="L7" s="28" t="s">
        <v>386</v>
      </c>
      <c r="M7" s="215" t="s">
        <v>386</v>
      </c>
      <c r="N7" s="30" t="s">
        <v>386</v>
      </c>
    </row>
    <row r="8" spans="1:17" ht="14.25" customHeight="true" x14ac:dyDescent="0.55000000000000004">
      <c r="A8" s="271" t="s">
        <v>385</v>
      </c>
      <c r="B8" s="274" t="s">
        <v>11</v>
      </c>
      <c r="C8" s="274"/>
      <c r="D8" s="275"/>
      <c r="E8" s="216" t="n">
        <v>68.0</v>
      </c>
      <c r="F8" s="217" t="n">
        <v>17.0</v>
      </c>
      <c r="G8" s="27" t="n">
        <f>E8-F8</f>
      </c>
      <c r="H8" s="218" t="n">
        <f>INDIRECT("'"&amp;$E$3&amp;"'!j8")</f>
      </c>
      <c r="I8" s="217" t="n">
        <f>INDIRECT("'"&amp;$E$3&amp;"'!k8")</f>
      </c>
      <c r="J8" s="27" t="n">
        <v>68.0</v>
      </c>
      <c r="K8" s="219" t="n">
        <v>51.0</v>
      </c>
      <c r="L8" s="220" t="n">
        <v>51.0</v>
      </c>
      <c r="M8" s="221" t="n">
        <v>68.0</v>
      </c>
      <c r="N8" s="27" t="n">
        <v>68.0</v>
      </c>
    </row>
    <row r="9" spans="1:17" ht="14.25" customHeight="true" x14ac:dyDescent="0.55000000000000004">
      <c r="A9" s="272"/>
      <c r="B9" s="25" t="s">
        <v>3</v>
      </c>
      <c r="C9" s="279" t="s">
        <v>12</v>
      </c>
      <c r="D9" s="280"/>
      <c r="E9" s="222" t="n">
        <v>51.0</v>
      </c>
      <c r="F9" s="223" t="n">
        <v>17.0</v>
      </c>
      <c r="G9" s="11" t="n">
        <f>E9-F9</f>
      </c>
      <c r="H9" s="224" t="n">
        <f>INDIRECT("'"&amp;$E$3&amp;"'!j9")</f>
      </c>
      <c r="I9" s="223" t="n">
        <f>INDIRECT("'"&amp;$E$3&amp;"'!k9")</f>
      </c>
      <c r="J9" s="11" t="n">
        <v>34.0</v>
      </c>
      <c r="K9" s="225" t="n">
        <v>0.0</v>
      </c>
      <c r="L9" s="226" t="n">
        <v>0.0</v>
      </c>
      <c r="M9" s="227" t="n">
        <v>34.0</v>
      </c>
      <c r="N9" s="11" t="n">
        <v>51.0</v>
      </c>
    </row>
    <row r="10" spans="1:17" ht="14.25" customHeight="true" x14ac:dyDescent="0.55000000000000004">
      <c r="A10" s="272"/>
      <c r="B10" s="23" t="s">
        <v>384</v>
      </c>
      <c r="C10" s="279" t="s">
        <v>13</v>
      </c>
      <c r="D10" s="280"/>
      <c r="E10" s="222" t="n">
        <v>0.0</v>
      </c>
      <c r="F10" s="223" t="n">
        <v>0.0</v>
      </c>
      <c r="G10" s="11" t="n">
        <f>E10-F10</f>
      </c>
      <c r="H10" s="224" t="n">
        <f>INDIRECT("'"&amp;$E$3&amp;"'!j10")</f>
      </c>
      <c r="I10" s="223" t="n">
        <f>INDIRECT("'"&amp;$E$3&amp;"'!k10")</f>
      </c>
      <c r="J10" s="11" t="n">
        <v>0.0</v>
      </c>
      <c r="K10" s="225" t="n">
        <v>51.0</v>
      </c>
      <c r="L10" s="226" t="n">
        <v>34.0</v>
      </c>
      <c r="M10" s="227" t="n">
        <v>34.0</v>
      </c>
      <c r="N10" s="11" t="n">
        <v>34.0</v>
      </c>
    </row>
    <row r="11" spans="1:17" ht="14.25" customHeight="true" x14ac:dyDescent="0.55000000000000004">
      <c r="A11" s="272"/>
      <c r="B11" s="22" t="s">
        <v>2</v>
      </c>
      <c r="C11" s="279" t="s">
        <v>14</v>
      </c>
      <c r="D11" s="280"/>
      <c r="E11" s="222" t="n">
        <v>34.0</v>
      </c>
      <c r="F11" s="223" t="n">
        <v>0.0</v>
      </c>
      <c r="G11" s="11" t="n">
        <f>E11-F11</f>
      </c>
      <c r="H11" s="224" t="n">
        <f>INDIRECT("'"&amp;$E$3&amp;"'!j11")</f>
      </c>
      <c r="I11" s="223" t="n">
        <f>INDIRECT("'"&amp;$E$3&amp;"'!k11")</f>
      </c>
      <c r="J11" s="11" t="n">
        <v>34.0</v>
      </c>
      <c r="K11" s="225" t="n">
        <v>34.0</v>
      </c>
      <c r="L11" s="226" t="n">
        <v>51.0</v>
      </c>
      <c r="M11" s="227" t="n">
        <v>0.0</v>
      </c>
      <c r="N11" s="11" t="n">
        <v>0.0</v>
      </c>
    </row>
    <row r="12" spans="1:17" ht="13.95" customHeight="true" x14ac:dyDescent="0.55000000000000004">
      <c r="A12" s="272"/>
      <c r="B12" s="279" t="s">
        <v>395</v>
      </c>
      <c r="C12" s="279"/>
      <c r="D12" s="280"/>
      <c r="E12" s="222" t="n">
        <v>68.0</v>
      </c>
      <c r="F12" s="223" t="n">
        <v>0.0</v>
      </c>
      <c r="G12" s="11" t="n">
        <f>E12-F12</f>
      </c>
      <c r="H12" s="224" t="n">
        <f>INDIRECT("'"&amp;$E$3&amp;"'!j12")</f>
      </c>
      <c r="I12" s="223" t="n">
        <f>INDIRECT("'"&amp;$E$3&amp;"'!k12")</f>
      </c>
      <c r="J12" s="11" t="n">
        <v>68.0</v>
      </c>
      <c r="K12" s="225" t="n">
        <v>68.0</v>
      </c>
      <c r="L12" s="226" t="n">
        <v>68.0</v>
      </c>
      <c r="M12" s="227" t="n">
        <v>68.0</v>
      </c>
      <c r="N12" s="11" t="n">
        <v>68.0</v>
      </c>
    </row>
    <row r="13" spans="1:17" ht="14.25" customHeight="true" x14ac:dyDescent="0.55000000000000004">
      <c r="A13" s="272"/>
      <c r="B13" s="25" t="s">
        <v>383</v>
      </c>
      <c r="C13" s="279" t="s">
        <v>15</v>
      </c>
      <c r="D13" s="280"/>
      <c r="E13" s="222" t="n">
        <v>68.0</v>
      </c>
      <c r="F13" s="223" t="n">
        <v>17.0</v>
      </c>
      <c r="G13" s="11" t="n">
        <f>E13-F13</f>
      </c>
      <c r="H13" s="224" t="n">
        <f>INDIRECT("'"&amp;$E$3&amp;"'!j13")</f>
      </c>
      <c r="I13" s="223" t="n">
        <f>INDIRECT("'"&amp;$E$3&amp;"'!k13")</f>
      </c>
      <c r="J13" s="11" t="n">
        <v>51.0</v>
      </c>
      <c r="K13" s="225" t="n">
        <v>51.0</v>
      </c>
      <c r="L13" s="226" t="n">
        <v>51.0</v>
      </c>
      <c r="M13" s="227" t="n">
        <v>51.0</v>
      </c>
      <c r="N13" s="11" t="n">
        <v>51.0</v>
      </c>
    </row>
    <row r="14" spans="1:17" ht="14.25" customHeight="true" x14ac:dyDescent="0.55000000000000004">
      <c r="A14" s="272"/>
      <c r="B14" s="23" t="s">
        <v>469</v>
      </c>
      <c r="C14" s="279" t="s">
        <v>397</v>
      </c>
      <c r="D14" s="280"/>
      <c r="E14" s="222" t="n">
        <v>0.0</v>
      </c>
      <c r="F14" s="223" t="n">
        <v>0.0</v>
      </c>
      <c r="G14" s="11" t="n">
        <f>E14-F14</f>
      </c>
      <c r="H14" s="224" t="n">
        <f>INDIRECT("'"&amp;$E$3&amp;"'!j14")</f>
      </c>
      <c r="I14" s="223" t="n">
        <f>INDIRECT("'"&amp;$E$3&amp;"'!k14")</f>
      </c>
      <c r="J14" s="11" t="n">
        <v>0.0</v>
      </c>
      <c r="K14" s="225" t="n">
        <v>34.0</v>
      </c>
      <c r="L14" s="226" t="n">
        <v>34.0</v>
      </c>
      <c r="M14" s="227" t="n">
        <v>51.0</v>
      </c>
      <c r="N14" s="11" t="n">
        <v>34.0</v>
      </c>
    </row>
    <row r="15" spans="1:17" ht="14.25" customHeight="true" x14ac:dyDescent="0.55000000000000004">
      <c r="A15" s="272"/>
      <c r="B15" s="22" t="s">
        <v>16</v>
      </c>
      <c r="C15" s="279" t="s">
        <v>16</v>
      </c>
      <c r="D15" s="280"/>
      <c r="E15" s="222" t="n">
        <v>0.0</v>
      </c>
      <c r="F15" s="223" t="n">
        <v>0.0</v>
      </c>
      <c r="G15" s="11" t="n">
        <f>E15-F15</f>
      </c>
      <c r="H15" s="224" t="n">
        <f>INDIRECT("'"&amp;$E$3&amp;"'!j15")</f>
      </c>
      <c r="I15" s="223" t="n">
        <f>INDIRECT("'"&amp;$E$3&amp;"'!k15")</f>
      </c>
      <c r="J15" s="11" t="n">
        <v>0.0</v>
      </c>
      <c r="K15" s="225" t="n">
        <v>51.0</v>
      </c>
      <c r="L15" s="226" t="n">
        <v>51.0</v>
      </c>
      <c r="M15" s="227" t="n">
        <v>0.0</v>
      </c>
      <c r="N15" s="11" t="n">
        <v>0.0</v>
      </c>
    </row>
    <row r="16" spans="1:17" ht="14.25" customHeight="true" x14ac:dyDescent="0.55000000000000004">
      <c r="A16" s="272"/>
      <c r="B16" s="279" t="s">
        <v>17</v>
      </c>
      <c r="C16" s="279"/>
      <c r="D16" s="280"/>
      <c r="E16" s="222" t="n">
        <v>51.0</v>
      </c>
      <c r="F16" s="223" t="n">
        <v>0.0</v>
      </c>
      <c r="G16" s="11" t="n">
        <f>E16-F16</f>
      </c>
      <c r="H16" s="224" t="n">
        <f>INDIRECT("'"&amp;$E$3&amp;"'!j16")</f>
      </c>
      <c r="I16" s="223" t="n">
        <f>INDIRECT("'"&amp;$E$3&amp;"'!k16")</f>
      </c>
      <c r="J16" s="11" t="n">
        <v>51.0</v>
      </c>
      <c r="K16" s="225" t="n">
        <v>51.0</v>
      </c>
      <c r="L16" s="226" t="n">
        <v>51.0</v>
      </c>
      <c r="M16" s="227" t="n">
        <v>34.0</v>
      </c>
      <c r="N16" s="11" t="n">
        <v>34.0</v>
      </c>
    </row>
    <row r="17" spans="1:14" ht="14.25" customHeight="true" x14ac:dyDescent="0.55000000000000004">
      <c r="A17" s="272"/>
      <c r="B17" s="281" t="s">
        <v>382</v>
      </c>
      <c r="C17" s="279" t="s">
        <v>18</v>
      </c>
      <c r="D17" s="280"/>
      <c r="E17" s="222" t="n">
        <v>17.0</v>
      </c>
      <c r="F17" s="223" t="n">
        <v>0.0</v>
      </c>
      <c r="G17" s="11" t="n">
        <f>E17-F17</f>
      </c>
      <c r="H17" s="224" t="n">
        <f>INDIRECT("'"&amp;$E$3&amp;"'!j17")</f>
      </c>
      <c r="I17" s="223" t="n">
        <f>INDIRECT("'"&amp;$E$3&amp;"'!k17")</f>
      </c>
      <c r="J17" s="11" t="n">
        <v>17.0</v>
      </c>
      <c r="K17" s="225" t="n">
        <v>34.0</v>
      </c>
      <c r="L17" s="226" t="n">
        <v>34.0</v>
      </c>
      <c r="M17" s="227" t="n">
        <v>34.0</v>
      </c>
      <c r="N17" s="11" t="n">
        <v>34.0</v>
      </c>
    </row>
    <row r="18" spans="1:14" ht="14.25" customHeight="true" x14ac:dyDescent="0.55000000000000004">
      <c r="A18" s="272"/>
      <c r="B18" s="283"/>
      <c r="C18" s="279" t="s">
        <v>19</v>
      </c>
      <c r="D18" s="280"/>
      <c r="E18" s="222" t="n">
        <v>0.0</v>
      </c>
      <c r="F18" s="223" t="n">
        <v>0.0</v>
      </c>
      <c r="G18" s="11" t="n">
        <f>E18-F18</f>
      </c>
      <c r="H18" s="224" t="n">
        <f>INDIRECT("'"&amp;$E$3&amp;"'!j18")</f>
      </c>
      <c r="I18" s="223" t="n">
        <f>INDIRECT("'"&amp;$E$3&amp;"'!k18")</f>
      </c>
      <c r="J18" s="11" t="n">
        <v>0.0</v>
      </c>
      <c r="K18" s="225" t="n">
        <v>17.0</v>
      </c>
      <c r="L18" s="226" t="n">
        <v>17.0</v>
      </c>
      <c r="M18" s="227" t="n">
        <v>34.0</v>
      </c>
      <c r="N18" s="11" t="n">
        <v>34.0</v>
      </c>
    </row>
    <row r="19" spans="1:14" ht="14.25" customHeight="true" x14ac:dyDescent="0.55000000000000004">
      <c r="A19" s="272"/>
      <c r="B19" s="279" t="s">
        <v>20</v>
      </c>
      <c r="C19" s="279"/>
      <c r="D19" s="280"/>
      <c r="E19" s="222" t="n">
        <v>68.0</v>
      </c>
      <c r="F19" s="223" t="n">
        <v>17.0</v>
      </c>
      <c r="G19" s="11" t="n">
        <f>E19-F19</f>
      </c>
      <c r="H19" s="224" t="n">
        <f>INDIRECT("'"&amp;$E$3&amp;"'!j19")</f>
      </c>
      <c r="I19" s="223" t="n">
        <f>INDIRECT("'"&amp;$E$3&amp;"'!k19")</f>
      </c>
      <c r="J19" s="11" t="n">
        <v>68.0</v>
      </c>
      <c r="K19" s="225" t="n">
        <v>51.0</v>
      </c>
      <c r="L19" s="226" t="n">
        <v>51.0</v>
      </c>
      <c r="M19" s="227" t="n">
        <v>68.0</v>
      </c>
      <c r="N19" s="11" t="n">
        <v>68.0</v>
      </c>
    </row>
    <row r="20" spans="1:14" ht="14.25" customHeight="true" x14ac:dyDescent="0.55000000000000004">
      <c r="A20" s="272"/>
      <c r="B20" s="281" t="s">
        <v>10</v>
      </c>
      <c r="C20" s="279" t="s">
        <v>1695</v>
      </c>
      <c r="D20" s="280"/>
      <c r="E20" s="222" t="n">
        <v>34.0</v>
      </c>
      <c r="F20" s="223" t="n">
        <v>17.0</v>
      </c>
      <c r="G20" s="11" t="n">
        <f>E20-F20</f>
      </c>
      <c r="H20" s="224" t="n">
        <f>INDIRECT("'"&amp;$E$3&amp;"'!j20")</f>
      </c>
      <c r="I20" s="223" t="n">
        <f>INDIRECT("'"&amp;$E$3&amp;"'!k20")</f>
      </c>
      <c r="J20" s="11" t="n">
        <v>34.0</v>
      </c>
      <c r="K20" s="225" t="n">
        <v>0.0</v>
      </c>
      <c r="L20" s="226" t="n">
        <v>0.0</v>
      </c>
      <c r="M20" s="227" t="n">
        <v>0.0</v>
      </c>
      <c r="N20" s="11" t="n">
        <v>0.0</v>
      </c>
    </row>
    <row r="21" spans="1:14" ht="14.25" customHeight="true" x14ac:dyDescent="0.55000000000000004">
      <c r="A21" s="272"/>
      <c r="B21" s="282"/>
      <c r="C21" s="279" t="s">
        <v>1696</v>
      </c>
      <c r="D21" s="280"/>
      <c r="E21" s="222" t="n">
        <v>34.0</v>
      </c>
      <c r="F21" s="223" t="n">
        <v>17.0</v>
      </c>
      <c r="G21" s="11" t="n">
        <f>E21-F21</f>
      </c>
      <c r="H21" s="224" t="n">
        <f>INDIRECT("'"&amp;$E$3&amp;"'!j21")</f>
      </c>
      <c r="I21" s="223" t="n">
        <f>INDIRECT("'"&amp;$E$3&amp;"'!k21")</f>
      </c>
      <c r="J21" s="11" t="n">
        <v>34.0</v>
      </c>
      <c r="K21" s="225" t="n">
        <v>0.0</v>
      </c>
      <c r="L21" s="226" t="n">
        <v>0.0</v>
      </c>
      <c r="M21" s="227" t="n">
        <v>0.0</v>
      </c>
      <c r="N21" s="11" t="n">
        <v>0.0</v>
      </c>
    </row>
    <row r="22" spans="1:14" ht="14.25" customHeight="true" x14ac:dyDescent="0.55000000000000004">
      <c r="A22" s="272"/>
      <c r="B22" s="282"/>
      <c r="C22" s="279" t="s">
        <v>1697</v>
      </c>
      <c r="D22" s="280"/>
      <c r="E22" s="222" t="n">
        <v>0.0</v>
      </c>
      <c r="F22" s="223" t="n">
        <v>0.0</v>
      </c>
      <c r="G22" s="11" t="n">
        <f>E22-F22</f>
      </c>
      <c r="H22" s="224" t="n">
        <f>INDIRECT("'"&amp;$E$3&amp;"'!j22")</f>
      </c>
      <c r="I22" s="223" t="n">
        <f>INDIRECT("'"&amp;$E$3&amp;"'!k22")</f>
      </c>
      <c r="J22" s="11" t="n">
        <v>0.0</v>
      </c>
      <c r="K22" s="225" t="n">
        <v>0.0</v>
      </c>
      <c r="L22" s="226" t="n">
        <v>0.0</v>
      </c>
      <c r="M22" s="227" t="n">
        <v>17.0</v>
      </c>
      <c r="N22" s="11" t="n">
        <v>17.0</v>
      </c>
    </row>
    <row r="23" spans="1:14" ht="13.95" customHeight="true" x14ac:dyDescent="0.55000000000000004">
      <c r="A23" s="272"/>
      <c r="B23" s="282"/>
      <c r="C23" s="279" t="s">
        <v>1698</v>
      </c>
      <c r="D23" s="280"/>
      <c r="E23" s="222" t="n">
        <v>0.0</v>
      </c>
      <c r="F23" s="223" t="n">
        <v>0.0</v>
      </c>
      <c r="G23" s="11" t="n">
        <f>E23-F23</f>
      </c>
      <c r="H23" s="224" t="n">
        <f>INDIRECT("'"&amp;$E$3&amp;"'!j23")</f>
      </c>
      <c r="I23" s="223" t="n">
        <f>INDIRECT("'"&amp;$E$3&amp;"'!k23")</f>
      </c>
      <c r="J23" s="11" t="n">
        <v>0.0</v>
      </c>
      <c r="K23" s="225" t="n">
        <v>0.0</v>
      </c>
      <c r="L23" s="226" t="n">
        <v>0.0</v>
      </c>
      <c r="M23" s="227" t="n">
        <v>0.0</v>
      </c>
      <c r="N23" s="11" t="n">
        <v>0.0</v>
      </c>
    </row>
    <row r="24" spans="1:14" ht="14.25" customHeight="true" x14ac:dyDescent="0.55000000000000004">
      <c r="A24" s="272"/>
      <c r="B24" s="282"/>
      <c r="C24" s="279" t="s">
        <v>1698</v>
      </c>
      <c r="D24" s="280"/>
      <c r="E24" s="222" t="n">
        <v>0.0</v>
      </c>
      <c r="F24" s="223" t="n">
        <v>0.0</v>
      </c>
      <c r="G24" s="11" t="n">
        <f>E24-F24</f>
      </c>
      <c r="H24" s="224" t="n">
        <f>INDIRECT("'"&amp;$E$3&amp;"'!j24")</f>
      </c>
      <c r="I24" s="223" t="n">
        <f>INDIRECT("'"&amp;$E$3&amp;"'!k24")</f>
      </c>
      <c r="J24" s="11" t="n">
        <v>0.0</v>
      </c>
      <c r="K24" s="225" t="n">
        <v>0.0</v>
      </c>
      <c r="L24" s="226" t="n">
        <v>0.0</v>
      </c>
      <c r="M24" s="227" t="n">
        <v>0.0</v>
      </c>
      <c r="N24" s="11" t="n">
        <v>0.0</v>
      </c>
    </row>
    <row r="25" spans="1:14" ht="14.25" customHeight="true" x14ac:dyDescent="0.55000000000000004">
      <c r="A25" s="272"/>
      <c r="B25" s="282"/>
      <c r="C25" s="280" t="s">
        <v>1698</v>
      </c>
      <c r="D25" s="284"/>
      <c r="E25" s="222" t="n">
        <v>0.0</v>
      </c>
      <c r="F25" s="223" t="n">
        <v>0.0</v>
      </c>
      <c r="G25" s="11" t="n">
        <f>E25-F25</f>
      </c>
      <c r="H25" s="224"/>
      <c r="I25" s="223"/>
      <c r="J25" s="11" t="n">
        <v>0.0</v>
      </c>
      <c r="K25" s="225" t="n">
        <v>0.0</v>
      </c>
      <c r="L25" s="226" t="n">
        <v>0.0</v>
      </c>
      <c r="M25" s="227" t="n">
        <v>0.0</v>
      </c>
      <c r="N25" s="11" t="n">
        <v>0.0</v>
      </c>
    </row>
    <row r="26" spans="1:14" ht="14.25" customHeight="true" x14ac:dyDescent="0.55000000000000004">
      <c r="A26" s="272"/>
      <c r="B26" s="283"/>
      <c r="C26" s="280" t="s">
        <v>1698</v>
      </c>
      <c r="D26" s="284"/>
      <c r="E26" s="222" t="n">
        <v>0.0</v>
      </c>
      <c r="F26" s="223" t="n">
        <v>0.0</v>
      </c>
      <c r="G26" s="11" t="n">
        <f>E26-F26</f>
      </c>
      <c r="H26" s="224"/>
      <c r="I26" s="223"/>
      <c r="J26" s="11" t="n">
        <v>0.0</v>
      </c>
      <c r="K26" s="225" t="n">
        <v>0.0</v>
      </c>
      <c r="L26" s="226" t="n">
        <v>0.0</v>
      </c>
      <c r="M26" s="227" t="n">
        <v>0.0</v>
      </c>
      <c r="N26" s="11" t="n">
        <v>0.0</v>
      </c>
    </row>
    <row r="27" spans="1:14" ht="14.25" customHeight="true" x14ac:dyDescent="0.55000000000000004">
      <c r="A27" s="272"/>
      <c r="B27" s="24" t="s">
        <v>381</v>
      </c>
      <c r="C27" s="21" t="s">
        <v>1699</v>
      </c>
      <c r="D27" s="20" t="s">
        <v>10</v>
      </c>
      <c r="E27" s="222" t="n">
        <v>0.0</v>
      </c>
      <c r="F27" s="223" t="n">
        <v>0.0</v>
      </c>
      <c r="G27" s="11" t="n">
        <f>E27-F27</f>
      </c>
      <c r="H27" s="224" t="n">
        <f>INDIRECT("'"&amp;$E$3&amp;"'!j25")</f>
      </c>
      <c r="I27" s="223" t="n">
        <f>INDIRECT("'"&amp;$E$3&amp;"'!k25")</f>
      </c>
      <c r="J27" s="11" t="n">
        <v>34.0</v>
      </c>
      <c r="K27" s="225" t="n">
        <v>0.0</v>
      </c>
      <c r="L27" s="226" t="n">
        <v>0.0</v>
      </c>
      <c r="M27" s="227" t="n">
        <v>0.0</v>
      </c>
      <c r="N27" s="11" t="n">
        <v>0.0</v>
      </c>
    </row>
    <row r="28" spans="1:14" ht="14.25" customHeight="true" x14ac:dyDescent="0.55000000000000004">
      <c r="A28" s="272"/>
      <c r="B28" s="23" t="s">
        <v>380</v>
      </c>
      <c r="C28" s="21" t="s">
        <v>1698</v>
      </c>
      <c r="D28" s="20" t="s">
        <v>1698</v>
      </c>
      <c r="E28" s="222" t="n">
        <v>0.0</v>
      </c>
      <c r="F28" s="223" t="n">
        <v>0.0</v>
      </c>
      <c r="G28" s="11" t="n">
        <f>E28-F28</f>
      </c>
      <c r="H28" s="224" t="n">
        <f>INDIRECT("'"&amp;$E$3&amp;"'!j26")</f>
      </c>
      <c r="I28" s="223" t="n">
        <f>INDIRECT("'"&amp;$E$3&amp;"'!k26")</f>
      </c>
      <c r="J28" s="11" t="n">
        <v>0.0</v>
      </c>
      <c r="K28" s="225" t="n">
        <v>0.0</v>
      </c>
      <c r="L28" s="226" t="n">
        <v>0.0</v>
      </c>
      <c r="M28" s="227" t="n">
        <v>0.0</v>
      </c>
      <c r="N28" s="11" t="n">
        <v>0.0</v>
      </c>
    </row>
    <row r="29" spans="1:14" ht="14.25" customHeight="true" x14ac:dyDescent="0.55000000000000004">
      <c r="A29" s="272"/>
      <c r="B29" s="22" t="s">
        <v>379</v>
      </c>
      <c r="C29" s="21" t="s">
        <v>1698</v>
      </c>
      <c r="D29" s="20" t="s">
        <v>1698</v>
      </c>
      <c r="E29" s="222" t="n">
        <v>0.0</v>
      </c>
      <c r="F29" s="223" t="n">
        <v>0.0</v>
      </c>
      <c r="G29" s="11" t="n">
        <f>E29-F29</f>
      </c>
      <c r="H29" s="224" t="n">
        <f>INDIRECT("'"&amp;$E$3&amp;"'!j27")</f>
      </c>
      <c r="I29" s="223" t="n">
        <f>INDIRECT("'"&amp;$E$3&amp;"'!k27")</f>
      </c>
      <c r="J29" s="11" t="n">
        <v>0.0</v>
      </c>
      <c r="K29" s="225" t="n">
        <v>0.0</v>
      </c>
      <c r="L29" s="226" t="n">
        <v>0.0</v>
      </c>
      <c r="M29" s="227" t="n">
        <v>0.0</v>
      </c>
      <c r="N29" s="11" t="n">
        <v>0.0</v>
      </c>
    </row>
    <row r="30" spans="1:14" ht="14.25" customHeight="true" thickBot="1" x14ac:dyDescent="0.6">
      <c r="A30" s="273"/>
      <c r="B30" s="269" t="s">
        <v>370</v>
      </c>
      <c r="C30" s="269"/>
      <c r="D30" s="270"/>
      <c r="E30" s="228" t="n">
        <f>SUM(E8:E29)</f>
      </c>
      <c r="F30" s="229" t="n">
        <f>SUM(F8:F29)</f>
      </c>
      <c r="G30" s="17" t="n">
        <f>SUM(G8:G29)</f>
      </c>
      <c r="H30" s="230" t="n">
        <f>SUM(H8:H29)</f>
      </c>
      <c r="I30" s="229" t="n">
        <f>SUM(I8:I29)</f>
      </c>
      <c r="J30" s="17" t="n">
        <f>SUM(J8:J29)</f>
      </c>
      <c r="K30" s="230" t="n">
        <f>SUM(K8:K29)</f>
      </c>
      <c r="L30" s="231" t="n">
        <f>SUM(L8:L29)</f>
      </c>
      <c r="M30" s="228" t="n">
        <f>SUM(M8:M29)</f>
      </c>
      <c r="N30" s="17" t="n">
        <f>SUM(N8:N29)</f>
      </c>
    </row>
    <row r="31" spans="1:14" ht="14.25" customHeight="true" x14ac:dyDescent="0.55000000000000004">
      <c r="A31" s="271" t="s">
        <v>378</v>
      </c>
      <c r="B31" s="274" t="s">
        <v>377</v>
      </c>
      <c r="C31" s="274"/>
      <c r="D31" s="275"/>
      <c r="E31" s="232" t="n">
        <v>17.0</v>
      </c>
      <c r="F31" s="233" t="n">
        <v>0.0</v>
      </c>
      <c r="G31" s="16" t="n">
        <f>E31-F31</f>
      </c>
      <c r="H31" s="234" t="n">
        <f>INDIRECT("'"&amp;$E$3&amp;"'!j29")</f>
      </c>
      <c r="I31" s="233" t="n">
        <f>INDIRECT("'"&amp;$E$3&amp;"'!k29")</f>
      </c>
      <c r="J31" s="16" t="n">
        <v>17.0</v>
      </c>
      <c r="K31" s="218" t="n">
        <v>17.0</v>
      </c>
      <c r="L31" s="235" t="n">
        <v>17.0</v>
      </c>
      <c r="M31" s="216" t="n">
        <v>13.0</v>
      </c>
      <c r="N31" s="235" t="n">
        <v>13.0</v>
      </c>
    </row>
    <row r="32" spans="1:14" ht="14.25" customHeight="true" x14ac:dyDescent="0.55000000000000004">
      <c r="A32" s="272"/>
      <c r="B32" s="276" t="s">
        <v>24</v>
      </c>
      <c r="C32" s="276"/>
      <c r="D32" s="277"/>
      <c r="E32" s="222" t="n">
        <v>10.0</v>
      </c>
      <c r="F32" s="223"/>
      <c r="G32" s="14" t="n">
        <f>E32-F32</f>
      </c>
      <c r="H32" s="224" t="n">
        <f>INDIRECT("'"&amp;$E$3&amp;"'!j30")</f>
      </c>
      <c r="I32" s="223" t="n">
        <f>INDIRECT("'"&amp;$E$3&amp;"'!k30")</f>
      </c>
      <c r="J32" s="14" t="n">
        <v>10.0</v>
      </c>
      <c r="K32" s="224" t="n">
        <v>10.0</v>
      </c>
      <c r="L32" s="14" t="n">
        <v>10.0</v>
      </c>
      <c r="M32" s="222" t="n">
        <v>10.0</v>
      </c>
      <c r="N32" s="14" t="n">
        <v>10.0</v>
      </c>
    </row>
    <row r="33" spans="1:14" ht="14.25" customHeight="true" x14ac:dyDescent="0.55000000000000004">
      <c r="A33" s="272"/>
      <c r="B33" s="276" t="s">
        <v>376</v>
      </c>
      <c r="C33" s="276"/>
      <c r="D33" s="277"/>
      <c r="E33" s="222" t="n">
        <v>0.0</v>
      </c>
      <c r="F33" s="223"/>
      <c r="G33" s="14" t="n">
        <f>E33-F33</f>
      </c>
      <c r="H33" s="224" t="n">
        <f>INDIRECT("'"&amp;$E$3&amp;"'!j31")</f>
      </c>
      <c r="I33" s="223" t="n">
        <f>INDIRECT("'"&amp;$E$3&amp;"'!k31")</f>
      </c>
      <c r="J33" s="14" t="n">
        <v>0.0</v>
      </c>
      <c r="K33" s="224" t="n">
        <v>0.0</v>
      </c>
      <c r="L33" s="14" t="n">
        <v>0.0</v>
      </c>
      <c r="M33" s="222" t="n">
        <v>5.0</v>
      </c>
      <c r="N33" s="14" t="n">
        <v>5.0</v>
      </c>
    </row>
    <row r="34" spans="1:14" ht="14.25" customHeight="true" x14ac:dyDescent="0.55000000000000004">
      <c r="A34" s="272"/>
      <c r="B34" s="278" t="s">
        <v>375</v>
      </c>
      <c r="C34" s="276" t="s">
        <v>374</v>
      </c>
      <c r="D34" s="277"/>
      <c r="E34" s="222" t="n">
        <v>18.0</v>
      </c>
      <c r="F34" s="223" t="n">
        <v>0.0</v>
      </c>
      <c r="G34" s="14" t="n">
        <f>E34-F34</f>
      </c>
      <c r="H34" s="224" t="n">
        <f>INDIRECT("'"&amp;$E$3&amp;"'!j32")</f>
      </c>
      <c r="I34" s="223" t="n">
        <f>INDIRECT("'"&amp;$E$3&amp;"'!k32")</f>
      </c>
      <c r="J34" s="14" t="n">
        <v>18.0</v>
      </c>
      <c r="K34" s="224" t="n">
        <v>18.0</v>
      </c>
      <c r="L34" s="14" t="n">
        <v>18.0</v>
      </c>
      <c r="M34" s="222" t="n">
        <v>18.0</v>
      </c>
      <c r="N34" s="14" t="n">
        <v>18.0</v>
      </c>
    </row>
    <row r="35" spans="1:14" ht="30.0" x14ac:dyDescent="0.55000000000000004" customHeight="true">
      <c r="A35" s="272"/>
      <c r="B35" s="278"/>
      <c r="C35" s="278" t="s">
        <v>1501</v>
      </c>
      <c r="D35" s="12" t="s">
        <v>373</v>
      </c>
      <c r="E35" s="222" t="n">
        <v>6.0</v>
      </c>
      <c r="F35" s="223"/>
      <c r="G35" s="11" t="n">
        <f>E35-F35</f>
      </c>
      <c r="H35" s="224" t="n">
        <f>INDIRECT("'"&amp;$E$3&amp;"'!j33")</f>
      </c>
      <c r="I35" s="223" t="n">
        <f>INDIRECT("'"&amp;$E$3&amp;"'!k33")</f>
      </c>
      <c r="J35" s="11" t="n">
        <v>6.0</v>
      </c>
      <c r="K35" s="224" t="n">
        <v>6.0</v>
      </c>
      <c r="L35" s="14" t="n">
        <v>6.0</v>
      </c>
      <c r="M35" s="222" t="n">
        <v>5.0</v>
      </c>
      <c r="N35" s="11" t="n">
        <v>5.0</v>
      </c>
    </row>
    <row r="36" spans="1:14" ht="30.0" x14ac:dyDescent="0.55000000000000004" customHeight="true">
      <c r="A36" s="272"/>
      <c r="B36" s="278"/>
      <c r="C36" s="278"/>
      <c r="D36" s="12" t="s">
        <v>372</v>
      </c>
      <c r="E36" s="222" t="n">
        <v>0.0</v>
      </c>
      <c r="F36" s="223"/>
      <c r="G36" s="11" t="n">
        <f>E36-F36</f>
      </c>
      <c r="H36" s="224" t="n">
        <f>INDIRECT("'"&amp;$E$3&amp;"'!j34")</f>
      </c>
      <c r="I36" s="223" t="n">
        <f>INDIRECT("'"&amp;$E$3&amp;"'!k34")</f>
      </c>
      <c r="J36" s="11" t="n">
        <v>0.0</v>
      </c>
      <c r="K36" s="224" t="n">
        <v>0.0</v>
      </c>
      <c r="L36" s="14" t="n">
        <v>0.0</v>
      </c>
      <c r="M36" s="222" t="n">
        <v>0.0</v>
      </c>
      <c r="N36" s="11" t="n">
        <v>0.0</v>
      </c>
    </row>
    <row r="37" spans="1:14" ht="24.0" customHeight="true" x14ac:dyDescent="0.55000000000000004">
      <c r="A37" s="272"/>
      <c r="B37" s="278"/>
      <c r="C37" s="278"/>
      <c r="D37" s="12" t="s">
        <v>371</v>
      </c>
      <c r="E37" s="222" t="n">
        <v>17.0</v>
      </c>
      <c r="F37" s="223"/>
      <c r="G37" s="11" t="n">
        <f>E37-F37</f>
      </c>
      <c r="H37" s="224" t="n">
        <f>INDIRECT("'"&amp;$E$3&amp;"'!j35")</f>
      </c>
      <c r="I37" s="223" t="n">
        <f>INDIRECT("'"&amp;$E$3&amp;"'!k35")</f>
      </c>
      <c r="J37" s="11" t="n">
        <v>17.0</v>
      </c>
      <c r="K37" s="224" t="n">
        <v>17.0</v>
      </c>
      <c r="L37" s="14" t="n">
        <v>17.0</v>
      </c>
      <c r="M37" s="222" t="n">
        <v>17.0</v>
      </c>
      <c r="N37" s="11" t="n">
        <v>17.0</v>
      </c>
    </row>
    <row r="38" spans="1:14" ht="14.25" customHeight="true" thickBot="1" x14ac:dyDescent="0.6">
      <c r="A38" s="273"/>
      <c r="B38" s="259" t="s">
        <v>370</v>
      </c>
      <c r="C38" s="259"/>
      <c r="D38" s="260"/>
      <c r="E38" s="236" t="n">
        <f>SUM(E31:E37)</f>
      </c>
      <c r="F38" s="237" t="n">
        <f>SUM(F31:F37)</f>
      </c>
      <c r="G38" s="238" t="n">
        <f>SUM(G31:G37)</f>
      </c>
      <c r="H38" s="239" t="n">
        <f>SUM(H31:H37)</f>
      </c>
      <c r="I38" s="237" t="n">
        <f>SUM(I31:I37)</f>
      </c>
      <c r="J38" s="238" t="n">
        <f>SUM(J31:J37)</f>
      </c>
      <c r="K38" s="239" t="n">
        <f>SUM(K31:K37)</f>
      </c>
      <c r="L38" s="238" t="n">
        <f>SUM(L31:L37)</f>
      </c>
      <c r="M38" s="228" t="n">
        <f>SUM(M31:M37)</f>
      </c>
      <c r="N38" s="17" t="n">
        <f>SUM(N31:N37)</f>
      </c>
    </row>
    <row r="39" spans="1:14" ht="14.25" customHeight="true" thickBot="1" x14ac:dyDescent="0.6">
      <c r="A39" s="261" t="s">
        <v>369</v>
      </c>
      <c r="B39" s="262"/>
      <c r="C39" s="262"/>
      <c r="D39" s="263"/>
      <c r="E39" s="240" t="n">
        <f>E30+E38</f>
      </c>
      <c r="F39" s="241" t="n">
        <f>F30+F38</f>
      </c>
      <c r="G39" s="242" t="n">
        <f>G30+G38</f>
      </c>
      <c r="H39" s="243" t="n">
        <f>H30+H38</f>
      </c>
      <c r="I39" s="241" t="n">
        <f>I30+I38</f>
      </c>
      <c r="J39" s="242" t="n">
        <f>J30+J38</f>
      </c>
      <c r="K39" s="243" t="n">
        <f>K30+K38</f>
      </c>
      <c r="L39" s="242" t="n">
        <f>L30+L38</f>
      </c>
      <c r="M39" s="240" t="n">
        <f>M30+M38</f>
      </c>
      <c r="N39" s="242" t="n">
        <f>N30+N38</f>
      </c>
    </row>
    <row r="40" spans="1:14" ht="14.25" customHeight="true" thickBot="1" x14ac:dyDescent="0.6">
      <c r="A40" s="264" t="s">
        <v>368</v>
      </c>
      <c r="B40" s="265"/>
      <c r="C40" s="265"/>
      <c r="D40" s="266"/>
      <c r="E40" s="244" t="n">
        <f>COUNTIF(E8:E15,"&gt;0")+COUNTIF(E19,"&gt;0")+COUNTIFS(C20:C26, "한문", E20:E26,"&gt;0")+COUNTIFS(C20:C26, "생활중국어", E20:E26,"&gt;0")+COUNTIFS(C20:C26, "생활일본어", E20:E26,"&gt;0")+COUNTIFS(C20:C26, "생활중국어/일본어", E20:E26,"&gt;0")</f>
      </c>
      <c r="F40" s="245"/>
      <c r="G40" s="246" t="n">
        <f>COUNTIF(G8:G15,"&gt;0")+COUNTIF(G19,"&gt;0")+COUNTIFS(C20:C26, "한문", G20:G26,"&gt;0")+COUNTIFS(C20:C26, "생활중국어", G20:G26,"&gt;0")+COUNTIFS(C20:C26, "생활일본어", G20:G26,"&gt;0")+COUNTIFS(C20:C26, "생활중국어/일본어", G20:G26,"&gt;0")</f>
      </c>
      <c r="H40" s="247" t="n">
        <f>COUNTIF(H8:H15,"&gt;0")+COUNTIF(H19:H22,"&gt;0")+COUNTIF(H28:H29,"&gt;0")</f>
      </c>
      <c r="I40" s="245"/>
      <c r="J40" s="246" t="n">
        <f>COUNTIF(J8:J15,"&gt;0")+COUNTIF(J19,"&gt;0")+COUNTIFS(C20:C26, "한문", J20:J26,"&gt;0")+COUNTIFS(C20:C26, "생활중국어", J20:J26,"&gt;0")+COUNTIFS(C20:C26, "생활일본어", J20:J26,"&gt;0")+COUNTIFS(C20:C26, "생활중국어/일본어", J20:J26,"&gt;0")</f>
      </c>
      <c r="K40" s="247" t="n">
        <f>COUNTIF(K8:K15,"&gt;0")+COUNTIF(K19,"&gt;0")+COUNTIFS(C20:C26, "한문", K20:K26,"&gt;0")+COUNTIFS(C20:C26, "생활중국어", K20:K26,"&gt;0")+COUNTIFS(C20:C26, "생활일본어", K20:K26,"&gt;0")+COUNTIFS(C20:C26, "생활중국어/일본어", K20:K26,"&gt;0")</f>
      </c>
      <c r="L40" s="246" t="n">
        <f>COUNTIF(L8:L15,"&gt;0")+COUNTIF(L19,"&gt;0")+COUNTIFS(C20:C26, "한문", L20:L26,"&gt;0")+COUNTIFS(C20:C26, "생활중국어", L20:L26,"&gt;0")+COUNTIFS(C20:C26, "생활일본어", L20:L26,"&gt;0")+COUNTIFS(C20:C26, "생활중국어/일본어", L20:L26,"&gt;0")</f>
      </c>
      <c r="M40" s="244" t="n">
        <f>COUNTIF(M8:M15,"&gt;0")+COUNTIF(M19,"&gt;0")+COUNTIFS(C20:C26, "한문", M20:M26,"&gt;0")+COUNTIFS(C20:C26, "생활중국어", M20:M26,"&gt;0")+COUNTIFS(C20:C26, "생활일본어", M20:M26,"&gt;0")+COUNTIFS(C20:C26, "생활중국어/일본어", M20:M26,"&gt;0")</f>
      </c>
      <c r="N40" s="246" t="n">
        <f>COUNTIF(N8:N15,"&gt;0")+COUNTIF(N19,"&gt;0")+COUNTIFS(C20:C26, "한문", N20:N26,"&gt;0")+COUNTIFS(C20:C26, "생활중국어", N20:N26,"&gt;0")+COUNTIFS(C20:C26, "생활일본어", N20:N26,"&gt;0")+COUNTIFS(C20:C26, "생활중국어/일본어", N20:N26,"&gt;0")</f>
      </c>
    </row>
    <row r="60" spans="1:22" ht="17.25" customHeight="1" x14ac:dyDescent="0.55000000000000004"/>
    <row r="61" spans="1:22" ht="17.25" customHeight="1" x14ac:dyDescent="0.55000000000000004"/>
    <row r="62" spans="1:22" ht="17.25" customHeight="1" x14ac:dyDescent="0.55000000000000004">
      <c r="S62" s="3"/>
      <c r="T62" s="3"/>
      <c r="V62" s="3"/>
    </row>
    <row r="63" spans="1:22" ht="17.25" hidden="1" customHeight="1" x14ac:dyDescent="0.55000000000000004">
      <c r="A63" s="1" t="s">
        <v>367</v>
      </c>
      <c r="B63" s="9" t="s">
        <v>366</v>
      </c>
      <c r="C63" s="9" t="s">
        <v>365</v>
      </c>
      <c r="S63" s="3"/>
      <c r="T63" s="3"/>
      <c r="V63" s="3"/>
    </row>
    <row r="64" spans="1:22" ht="17.25" hidden="1" customHeight="1" x14ac:dyDescent="0.55000000000000004">
      <c r="A64" s="8" t="s">
        <v>364</v>
      </c>
      <c r="B64" s="5" t="s">
        <v>363</v>
      </c>
      <c r="C64" s="5" t="s">
        <v>362</v>
      </c>
      <c r="S64" s="3"/>
      <c r="T64" s="3"/>
      <c r="V64" s="3"/>
    </row>
    <row r="65" spans="1:22" ht="17.25" hidden="1" customHeight="1" x14ac:dyDescent="0.55000000000000004">
      <c r="A65" s="8" t="s">
        <v>361</v>
      </c>
      <c r="B65" s="5" t="s">
        <v>360</v>
      </c>
      <c r="C65" s="5" t="s">
        <v>359</v>
      </c>
      <c r="S65" s="3"/>
      <c r="T65" s="3"/>
      <c r="V65" s="3"/>
    </row>
    <row r="66" spans="1:22" ht="17.25" hidden="1" customHeight="1" x14ac:dyDescent="0.55000000000000004">
      <c r="A66" s="8" t="s">
        <v>358</v>
      </c>
      <c r="B66" s="5" t="s">
        <v>357</v>
      </c>
      <c r="C66" s="5" t="s">
        <v>356</v>
      </c>
      <c r="S66" s="3"/>
      <c r="T66" s="3"/>
      <c r="V66" s="3"/>
    </row>
    <row r="67" spans="1:22" ht="17.25" hidden="1" customHeight="1" x14ac:dyDescent="0.55000000000000004">
      <c r="B67" s="5" t="s">
        <v>355</v>
      </c>
      <c r="C67" s="5" t="s">
        <v>354</v>
      </c>
      <c r="S67" s="3"/>
      <c r="T67" s="3"/>
      <c r="V67" s="3"/>
    </row>
    <row r="68" spans="1:22" ht="17.25" hidden="1" customHeight="1" x14ac:dyDescent="0.55000000000000004">
      <c r="A68" s="8"/>
      <c r="B68" s="5" t="s">
        <v>353</v>
      </c>
      <c r="C68" s="5" t="s">
        <v>352</v>
      </c>
      <c r="S68" s="3"/>
      <c r="T68" s="3"/>
      <c r="V68" s="3"/>
    </row>
    <row r="69" spans="1:22" ht="17.25" hidden="1" customHeight="1" x14ac:dyDescent="0.55000000000000004">
      <c r="A69" s="8" t="s">
        <v>351</v>
      </c>
      <c r="B69" s="7" t="s">
        <v>350</v>
      </c>
      <c r="C69" s="7" t="s">
        <v>349</v>
      </c>
      <c r="S69" s="3"/>
      <c r="T69" s="3"/>
      <c r="V69" s="3"/>
    </row>
    <row r="70" spans="1:22" ht="17.25" hidden="1" customHeight="1" x14ac:dyDescent="0.55000000000000004">
      <c r="A70" s="1" t="s">
        <v>348</v>
      </c>
      <c r="B70" s="5" t="s">
        <v>347</v>
      </c>
      <c r="C70" s="5" t="s">
        <v>346</v>
      </c>
      <c r="S70" s="3"/>
      <c r="T70" s="3"/>
      <c r="V70" s="3"/>
    </row>
    <row r="71" spans="1:22" ht="17.25" hidden="1" customHeight="1" x14ac:dyDescent="0.55000000000000004">
      <c r="B71" s="5" t="s">
        <v>345</v>
      </c>
      <c r="C71" s="5" t="s">
        <v>344</v>
      </c>
      <c r="S71" s="3"/>
      <c r="T71" s="3"/>
      <c r="V71" s="3"/>
    </row>
    <row r="72" spans="1:22" ht="17.25" hidden="1" customHeight="1" x14ac:dyDescent="0.55000000000000004">
      <c r="B72" s="5" t="s">
        <v>343</v>
      </c>
      <c r="C72" s="5" t="s">
        <v>342</v>
      </c>
      <c r="S72" s="3"/>
      <c r="T72" s="3"/>
      <c r="V72" s="3"/>
    </row>
    <row r="73" spans="1:22" ht="17.25" hidden="1" customHeight="1" x14ac:dyDescent="0.55000000000000004">
      <c r="B73" s="5" t="s">
        <v>341</v>
      </c>
      <c r="C73" s="5" t="s">
        <v>340</v>
      </c>
      <c r="S73" s="3"/>
      <c r="T73" s="3"/>
      <c r="V73" s="3"/>
    </row>
    <row r="74" spans="1:22" ht="17.25" hidden="1" customHeight="1" x14ac:dyDescent="0.55000000000000004">
      <c r="B74" s="5" t="s">
        <v>339</v>
      </c>
      <c r="C74" s="5" t="s">
        <v>338</v>
      </c>
      <c r="S74" s="3"/>
      <c r="T74" s="3"/>
      <c r="V74" s="3"/>
    </row>
    <row r="75" spans="1:22" ht="17.25" hidden="1" customHeight="1" x14ac:dyDescent="0.55000000000000004">
      <c r="B75" s="5" t="s">
        <v>337</v>
      </c>
      <c r="C75" s="5" t="s">
        <v>336</v>
      </c>
      <c r="S75" s="3"/>
      <c r="T75" s="3"/>
      <c r="V75" s="3"/>
    </row>
    <row r="76" spans="1:22" ht="17.25" hidden="1" customHeight="1" x14ac:dyDescent="0.55000000000000004">
      <c r="B76" s="5" t="s">
        <v>335</v>
      </c>
      <c r="C76" s="5" t="s">
        <v>334</v>
      </c>
      <c r="S76" s="3"/>
      <c r="T76" s="3"/>
      <c r="V76" s="3"/>
    </row>
    <row r="77" spans="1:22" ht="17.25" hidden="1" customHeight="1" x14ac:dyDescent="0.55000000000000004">
      <c r="B77" s="5" t="s">
        <v>333</v>
      </c>
      <c r="C77" s="5" t="s">
        <v>332</v>
      </c>
      <c r="S77" s="3"/>
      <c r="T77" s="3"/>
      <c r="V77" s="3"/>
    </row>
    <row r="78" spans="1:22" ht="17.25" hidden="1" customHeight="1" x14ac:dyDescent="0.55000000000000004">
      <c r="B78" s="5" t="s">
        <v>331</v>
      </c>
      <c r="C78" s="5" t="s">
        <v>330</v>
      </c>
      <c r="S78" s="3"/>
      <c r="T78" s="3"/>
      <c r="V78" s="3"/>
    </row>
    <row r="79" spans="1:22" ht="17.25" hidden="1" customHeight="1" x14ac:dyDescent="0.55000000000000004">
      <c r="B79" s="5" t="s">
        <v>329</v>
      </c>
      <c r="C79" s="5" t="s">
        <v>328</v>
      </c>
      <c r="S79" s="3"/>
      <c r="T79" s="3"/>
      <c r="V79" s="3"/>
    </row>
    <row r="80" spans="1:22" ht="17.25" hidden="1" customHeight="1" x14ac:dyDescent="0.55000000000000004">
      <c r="B80" s="5" t="s">
        <v>327</v>
      </c>
      <c r="C80" s="5" t="s">
        <v>326</v>
      </c>
      <c r="S80" s="3"/>
      <c r="T80" s="3"/>
      <c r="V80" s="3"/>
    </row>
    <row r="81" spans="2:22" ht="17.25" hidden="1" customHeight="1" x14ac:dyDescent="0.55000000000000004">
      <c r="B81" s="5" t="s">
        <v>325</v>
      </c>
      <c r="C81" s="5" t="s">
        <v>324</v>
      </c>
      <c r="S81" s="3"/>
      <c r="T81" s="3"/>
      <c r="V81" s="3"/>
    </row>
    <row r="82" spans="2:22" ht="17.25" hidden="1" customHeight="1" x14ac:dyDescent="0.55000000000000004">
      <c r="B82" s="5" t="s">
        <v>323</v>
      </c>
      <c r="C82" s="5" t="s">
        <v>322</v>
      </c>
      <c r="S82" s="3"/>
      <c r="T82" s="3"/>
      <c r="V82" s="3"/>
    </row>
    <row r="83" spans="2:22" ht="17.25" hidden="1" customHeight="1" x14ac:dyDescent="0.55000000000000004">
      <c r="B83" s="5" t="s">
        <v>321</v>
      </c>
      <c r="C83" s="5" t="s">
        <v>320</v>
      </c>
      <c r="S83" s="3"/>
      <c r="T83" s="3"/>
      <c r="V83" s="3"/>
    </row>
    <row r="84" spans="2:22" ht="17.25" hidden="1" customHeight="1" x14ac:dyDescent="0.55000000000000004">
      <c r="B84" s="5" t="s">
        <v>319</v>
      </c>
      <c r="C84" s="5" t="s">
        <v>318</v>
      </c>
      <c r="S84" s="3"/>
      <c r="T84" s="3"/>
      <c r="V84" s="3"/>
    </row>
    <row r="85" spans="2:22" ht="17.25" hidden="1" customHeight="1" x14ac:dyDescent="0.55000000000000004">
      <c r="B85" s="5" t="s">
        <v>317</v>
      </c>
      <c r="C85" s="5" t="s">
        <v>316</v>
      </c>
      <c r="S85" s="3"/>
      <c r="T85" s="3"/>
      <c r="V85" s="3"/>
    </row>
    <row r="86" spans="2:22" ht="17.25" hidden="1" customHeight="1" x14ac:dyDescent="0.55000000000000004">
      <c r="B86" s="5" t="s">
        <v>315</v>
      </c>
      <c r="C86" s="5" t="s">
        <v>314</v>
      </c>
      <c r="S86" s="3"/>
      <c r="T86" s="3"/>
      <c r="V86" s="3"/>
    </row>
    <row r="87" spans="2:22" ht="17.25" hidden="1" customHeight="1" x14ac:dyDescent="0.55000000000000004">
      <c r="B87" s="5" t="s">
        <v>313</v>
      </c>
      <c r="C87" s="5" t="s">
        <v>312</v>
      </c>
      <c r="S87" s="3"/>
      <c r="T87" s="3"/>
      <c r="V87" s="3"/>
    </row>
    <row r="88" spans="2:22" ht="17.25" hidden="1" customHeight="1" x14ac:dyDescent="0.55000000000000004">
      <c r="B88" s="5" t="s">
        <v>311</v>
      </c>
      <c r="C88" s="5" t="s">
        <v>310</v>
      </c>
      <c r="S88" s="3"/>
      <c r="T88" s="3"/>
      <c r="V88" s="3"/>
    </row>
    <row r="89" spans="2:22" ht="17.25" hidden="1" customHeight="1" x14ac:dyDescent="0.55000000000000004">
      <c r="B89" s="5" t="s">
        <v>309</v>
      </c>
      <c r="C89" s="5" t="s">
        <v>308</v>
      </c>
      <c r="S89" s="3"/>
      <c r="T89" s="3"/>
      <c r="V89" s="3"/>
    </row>
    <row r="90" spans="2:22" ht="17.25" hidden="1" customHeight="1" x14ac:dyDescent="0.55000000000000004">
      <c r="B90" s="5" t="s">
        <v>307</v>
      </c>
      <c r="C90" s="5" t="s">
        <v>306</v>
      </c>
      <c r="S90" s="3"/>
      <c r="T90" s="3"/>
      <c r="V90" s="3"/>
    </row>
    <row r="91" spans="2:22" ht="17.25" hidden="1" customHeight="1" x14ac:dyDescent="0.55000000000000004">
      <c r="B91" s="5" t="s">
        <v>305</v>
      </c>
      <c r="C91" s="5" t="s">
        <v>304</v>
      </c>
      <c r="S91" s="3"/>
      <c r="T91" s="3"/>
      <c r="V91" s="3"/>
    </row>
    <row r="92" spans="2:22" ht="17.25" hidden="1" customHeight="1" x14ac:dyDescent="0.55000000000000004">
      <c r="B92" s="5" t="s">
        <v>303</v>
      </c>
      <c r="C92" s="5" t="s">
        <v>302</v>
      </c>
      <c r="S92" s="3"/>
      <c r="T92" s="3"/>
      <c r="V92" s="3"/>
    </row>
    <row r="93" spans="2:22" ht="17.25" hidden="1" customHeight="1" x14ac:dyDescent="0.55000000000000004">
      <c r="B93" s="5" t="s">
        <v>301</v>
      </c>
      <c r="C93" s="5" t="s">
        <v>300</v>
      </c>
      <c r="S93" s="3"/>
      <c r="T93" s="3"/>
      <c r="V93" s="3"/>
    </row>
    <row r="94" spans="2:22" ht="17.25" hidden="1" customHeight="1" x14ac:dyDescent="0.55000000000000004">
      <c r="B94" s="5" t="s">
        <v>299</v>
      </c>
      <c r="C94" s="5" t="s">
        <v>298</v>
      </c>
      <c r="S94" s="3"/>
      <c r="T94" s="3"/>
      <c r="V94" s="3"/>
    </row>
    <row r="95" spans="2:22" ht="17.25" hidden="1" customHeight="1" x14ac:dyDescent="0.55000000000000004">
      <c r="B95" s="5" t="s">
        <v>297</v>
      </c>
      <c r="C95" s="5" t="s">
        <v>296</v>
      </c>
      <c r="S95" s="3"/>
      <c r="T95" s="3"/>
      <c r="V95" s="3"/>
    </row>
    <row r="96" spans="2:22" ht="17.25" hidden="1" customHeight="1" x14ac:dyDescent="0.55000000000000004">
      <c r="B96" s="5" t="s">
        <v>295</v>
      </c>
      <c r="C96" s="5" t="s">
        <v>294</v>
      </c>
      <c r="S96" s="3"/>
      <c r="T96" s="3"/>
      <c r="V96" s="3"/>
    </row>
    <row r="97" spans="2:22" ht="17.25" hidden="1" customHeight="1" x14ac:dyDescent="0.55000000000000004">
      <c r="B97" s="5" t="s">
        <v>293</v>
      </c>
      <c r="C97" s="5" t="s">
        <v>292</v>
      </c>
      <c r="S97" s="3"/>
      <c r="T97" s="3"/>
      <c r="V97" s="3"/>
    </row>
    <row r="98" spans="2:22" ht="17.25" hidden="1" customHeight="1" x14ac:dyDescent="0.55000000000000004">
      <c r="B98" s="5" t="s">
        <v>291</v>
      </c>
      <c r="C98" s="5" t="s">
        <v>290</v>
      </c>
      <c r="S98" s="3"/>
      <c r="T98" s="3"/>
      <c r="V98" s="3"/>
    </row>
    <row r="99" spans="2:22" ht="17.25" hidden="1" customHeight="1" x14ac:dyDescent="0.55000000000000004">
      <c r="B99" s="5" t="s">
        <v>289</v>
      </c>
      <c r="C99" s="5" t="s">
        <v>288</v>
      </c>
      <c r="S99" s="3"/>
      <c r="T99" s="3"/>
      <c r="V99" s="3"/>
    </row>
    <row r="100" spans="2:22" ht="17.25" hidden="1" customHeight="1" x14ac:dyDescent="0.55000000000000004">
      <c r="B100" s="5" t="s">
        <v>287</v>
      </c>
      <c r="C100" s="5" t="s">
        <v>286</v>
      </c>
      <c r="S100" s="3"/>
      <c r="T100" s="3"/>
      <c r="V100" s="3"/>
    </row>
    <row r="101" spans="2:22" ht="17.25" hidden="1" customHeight="1" x14ac:dyDescent="0.55000000000000004">
      <c r="B101" s="5" t="s">
        <v>285</v>
      </c>
      <c r="C101" s="5" t="s">
        <v>284</v>
      </c>
      <c r="S101" s="3"/>
      <c r="T101" s="3"/>
      <c r="V101" s="3"/>
    </row>
    <row r="102" spans="2:22" ht="17.25" hidden="1" customHeight="1" x14ac:dyDescent="0.55000000000000004">
      <c r="B102" s="5" t="s">
        <v>283</v>
      </c>
      <c r="C102" s="5" t="s">
        <v>282</v>
      </c>
      <c r="S102" s="3"/>
      <c r="T102" s="3"/>
      <c r="V102" s="3"/>
    </row>
    <row r="103" spans="2:22" ht="17.25" hidden="1" customHeight="1" x14ac:dyDescent="0.55000000000000004">
      <c r="B103" s="5" t="s">
        <v>281</v>
      </c>
      <c r="C103" s="5" t="s">
        <v>280</v>
      </c>
      <c r="S103" s="3"/>
      <c r="T103" s="3"/>
      <c r="V103" s="3"/>
    </row>
    <row r="104" spans="2:22" ht="17.25" hidden="1" customHeight="1" x14ac:dyDescent="0.55000000000000004">
      <c r="B104" s="5" t="s">
        <v>279</v>
      </c>
      <c r="C104" s="5" t="s">
        <v>278</v>
      </c>
      <c r="S104" s="3"/>
      <c r="T104" s="3"/>
      <c r="V104" s="3"/>
    </row>
    <row r="105" spans="2:22" ht="17.25" hidden="1" customHeight="1" x14ac:dyDescent="0.55000000000000004">
      <c r="B105" s="5" t="s">
        <v>277</v>
      </c>
      <c r="C105" s="5" t="s">
        <v>276</v>
      </c>
      <c r="S105" s="3"/>
      <c r="T105" s="3"/>
      <c r="V105" s="3"/>
    </row>
    <row r="106" spans="2:22" ht="17.25" hidden="1" customHeight="1" x14ac:dyDescent="0.55000000000000004">
      <c r="B106" s="5" t="s">
        <v>275</v>
      </c>
      <c r="C106" s="5" t="s">
        <v>274</v>
      </c>
      <c r="S106" s="3"/>
      <c r="T106" s="3"/>
      <c r="V106" s="3"/>
    </row>
    <row r="107" spans="2:22" ht="17.25" hidden="1" customHeight="1" x14ac:dyDescent="0.55000000000000004">
      <c r="B107" s="5" t="s">
        <v>273</v>
      </c>
      <c r="C107" s="5" t="s">
        <v>272</v>
      </c>
      <c r="S107" s="3"/>
      <c r="T107" s="3"/>
      <c r="V107" s="3"/>
    </row>
    <row r="108" spans="2:22" ht="17.25" hidden="1" customHeight="1" x14ac:dyDescent="0.55000000000000004">
      <c r="B108" s="5" t="s">
        <v>271</v>
      </c>
      <c r="C108" s="5" t="s">
        <v>270</v>
      </c>
      <c r="S108" s="3"/>
      <c r="T108" s="3"/>
      <c r="V108" s="3"/>
    </row>
    <row r="109" spans="2:22" ht="17.25" hidden="1" customHeight="1" x14ac:dyDescent="0.55000000000000004">
      <c r="B109" s="5" t="s">
        <v>269</v>
      </c>
      <c r="C109" s="5" t="s">
        <v>268</v>
      </c>
      <c r="S109" s="3"/>
      <c r="T109" s="3"/>
      <c r="V109" s="3"/>
    </row>
    <row r="110" spans="2:22" ht="17.25" hidden="1" customHeight="1" x14ac:dyDescent="0.55000000000000004">
      <c r="B110" s="5" t="s">
        <v>267</v>
      </c>
      <c r="C110" s="5" t="s">
        <v>266</v>
      </c>
      <c r="S110" s="3"/>
      <c r="T110" s="3"/>
      <c r="V110" s="3"/>
    </row>
    <row r="111" spans="2:22" ht="17.25" hidden="1" customHeight="1" x14ac:dyDescent="0.55000000000000004">
      <c r="B111" s="5" t="s">
        <v>265</v>
      </c>
      <c r="C111" s="5" t="s">
        <v>264</v>
      </c>
      <c r="S111" s="3"/>
      <c r="T111" s="3"/>
      <c r="V111" s="3"/>
    </row>
    <row r="112" spans="2:22" ht="17.25" hidden="1" customHeight="1" x14ac:dyDescent="0.55000000000000004">
      <c r="B112" s="5" t="s">
        <v>263</v>
      </c>
      <c r="C112" s="5" t="s">
        <v>262</v>
      </c>
      <c r="S112" s="3"/>
      <c r="T112" s="3"/>
      <c r="V112" s="3"/>
    </row>
    <row r="113" spans="2:22" ht="17.25" hidden="1" customHeight="1" x14ac:dyDescent="0.55000000000000004">
      <c r="B113" s="5" t="s">
        <v>261</v>
      </c>
      <c r="C113" s="5" t="s">
        <v>260</v>
      </c>
      <c r="S113" s="3"/>
      <c r="T113" s="3"/>
      <c r="V113" s="3"/>
    </row>
    <row r="114" spans="2:22" ht="17.25" hidden="1" customHeight="1" x14ac:dyDescent="0.55000000000000004">
      <c r="B114" s="5" t="s">
        <v>259</v>
      </c>
      <c r="C114" s="5" t="s">
        <v>258</v>
      </c>
      <c r="S114" s="3"/>
      <c r="T114" s="3"/>
      <c r="V114" s="3"/>
    </row>
    <row r="115" spans="2:22" ht="17.25" hidden="1" customHeight="1" x14ac:dyDescent="0.55000000000000004">
      <c r="B115" s="5" t="s">
        <v>257</v>
      </c>
      <c r="C115" s="5" t="s">
        <v>256</v>
      </c>
      <c r="S115" s="3"/>
      <c r="T115" s="3"/>
      <c r="V115" s="3"/>
    </row>
    <row r="116" spans="2:22" ht="17.25" hidden="1" customHeight="1" x14ac:dyDescent="0.55000000000000004">
      <c r="B116" s="5" t="s">
        <v>255</v>
      </c>
      <c r="C116" s="5" t="s">
        <v>254</v>
      </c>
      <c r="S116" s="3"/>
      <c r="T116" s="3"/>
      <c r="V116" s="3"/>
    </row>
    <row r="117" spans="2:22" ht="17.25" hidden="1" customHeight="1" x14ac:dyDescent="0.55000000000000004">
      <c r="B117" s="5" t="s">
        <v>253</v>
      </c>
      <c r="C117" s="5" t="s">
        <v>252</v>
      </c>
      <c r="S117" s="3"/>
      <c r="T117" s="3"/>
      <c r="V117" s="3"/>
    </row>
    <row r="118" spans="2:22" ht="17.25" hidden="1" customHeight="1" x14ac:dyDescent="0.55000000000000004">
      <c r="B118" s="5" t="s">
        <v>251</v>
      </c>
      <c r="C118" s="5" t="s">
        <v>250</v>
      </c>
      <c r="S118" s="3"/>
      <c r="T118" s="3"/>
      <c r="V118" s="3"/>
    </row>
    <row r="119" spans="2:22" ht="17.25" hidden="1" customHeight="1" x14ac:dyDescent="0.55000000000000004">
      <c r="B119" s="5" t="s">
        <v>249</v>
      </c>
      <c r="C119" s="5" t="s">
        <v>248</v>
      </c>
      <c r="S119" s="3"/>
      <c r="T119" s="3"/>
      <c r="V119" s="3"/>
    </row>
    <row r="120" spans="2:22" ht="17.25" hidden="1" customHeight="1" x14ac:dyDescent="0.55000000000000004">
      <c r="B120" s="5" t="s">
        <v>247</v>
      </c>
      <c r="C120" s="5" t="s">
        <v>246</v>
      </c>
      <c r="S120" s="3"/>
      <c r="T120" s="3"/>
      <c r="V120" s="3"/>
    </row>
    <row r="121" spans="2:22" ht="17.25" hidden="1" customHeight="1" x14ac:dyDescent="0.55000000000000004">
      <c r="B121" s="5" t="s">
        <v>245</v>
      </c>
      <c r="C121" s="5" t="s">
        <v>244</v>
      </c>
      <c r="S121" s="3"/>
      <c r="T121" s="3"/>
      <c r="V121" s="3"/>
    </row>
    <row r="122" spans="2:22" ht="17.25" hidden="1" customHeight="1" x14ac:dyDescent="0.55000000000000004">
      <c r="B122" s="5" t="s">
        <v>243</v>
      </c>
      <c r="C122" s="5" t="s">
        <v>242</v>
      </c>
      <c r="S122" s="3"/>
      <c r="T122" s="3"/>
      <c r="V122" s="3"/>
    </row>
    <row r="123" spans="2:22" ht="17.25" hidden="1" customHeight="1" x14ac:dyDescent="0.55000000000000004">
      <c r="B123" s="5" t="s">
        <v>241</v>
      </c>
      <c r="C123" s="5" t="s">
        <v>240</v>
      </c>
      <c r="S123" s="3"/>
      <c r="T123" s="3"/>
      <c r="V123" s="3"/>
    </row>
    <row r="124" spans="2:22" ht="17.25" hidden="1" customHeight="1" x14ac:dyDescent="0.55000000000000004">
      <c r="B124" s="5" t="s">
        <v>239</v>
      </c>
      <c r="C124" s="5" t="s">
        <v>238</v>
      </c>
      <c r="S124" s="3"/>
      <c r="T124" s="3"/>
      <c r="V124" s="3"/>
    </row>
    <row r="125" spans="2:22" ht="17.25" hidden="1" customHeight="1" x14ac:dyDescent="0.55000000000000004">
      <c r="B125" s="5" t="s">
        <v>237</v>
      </c>
      <c r="C125" s="5" t="s">
        <v>236</v>
      </c>
      <c r="S125" s="3"/>
      <c r="T125" s="3"/>
      <c r="V125" s="3"/>
    </row>
    <row r="126" spans="2:22" ht="17.25" hidden="1" customHeight="1" x14ac:dyDescent="0.55000000000000004">
      <c r="B126" s="5" t="s">
        <v>235</v>
      </c>
      <c r="C126" s="5" t="s">
        <v>234</v>
      </c>
      <c r="S126" s="3"/>
      <c r="T126" s="3"/>
      <c r="V126" s="3"/>
    </row>
    <row r="127" spans="2:22" ht="17.25" hidden="1" customHeight="1" x14ac:dyDescent="0.55000000000000004">
      <c r="B127" s="5" t="s">
        <v>233</v>
      </c>
      <c r="C127" s="5" t="s">
        <v>232</v>
      </c>
      <c r="S127" s="3"/>
      <c r="T127" s="3"/>
      <c r="V127" s="3"/>
    </row>
    <row r="128" spans="2:22" ht="17.25" hidden="1" customHeight="1" x14ac:dyDescent="0.55000000000000004">
      <c r="B128" s="5" t="s">
        <v>231</v>
      </c>
      <c r="C128" s="5" t="s">
        <v>230</v>
      </c>
      <c r="S128" s="3"/>
      <c r="T128" s="3"/>
      <c r="V128" s="3"/>
    </row>
    <row r="129" spans="2:22" ht="17.25" hidden="1" customHeight="1" x14ac:dyDescent="0.55000000000000004">
      <c r="B129" s="5" t="s">
        <v>229</v>
      </c>
      <c r="C129" s="5" t="s">
        <v>228</v>
      </c>
      <c r="S129" s="3"/>
      <c r="T129" s="3"/>
      <c r="V129" s="3"/>
    </row>
    <row r="130" spans="2:22" ht="17.25" hidden="1" customHeight="1" x14ac:dyDescent="0.55000000000000004">
      <c r="B130" s="5" t="s">
        <v>227</v>
      </c>
      <c r="C130" s="5" t="s">
        <v>226</v>
      </c>
      <c r="S130" s="3"/>
      <c r="T130" s="3"/>
      <c r="V130" s="3"/>
    </row>
    <row r="131" spans="2:22" ht="17.25" hidden="1" customHeight="1" x14ac:dyDescent="0.55000000000000004">
      <c r="B131" s="5" t="s">
        <v>225</v>
      </c>
      <c r="C131" s="5" t="s">
        <v>224</v>
      </c>
      <c r="S131" s="3"/>
      <c r="T131" s="3"/>
      <c r="V131" s="3"/>
    </row>
    <row r="132" spans="2:22" ht="17.25" hidden="1" customHeight="1" x14ac:dyDescent="0.55000000000000004">
      <c r="B132" s="5" t="s">
        <v>223</v>
      </c>
      <c r="C132" s="5" t="s">
        <v>222</v>
      </c>
      <c r="S132" s="3"/>
      <c r="T132" s="3"/>
      <c r="V132" s="3"/>
    </row>
    <row r="133" spans="2:22" ht="17.25" hidden="1" customHeight="1" x14ac:dyDescent="0.55000000000000004">
      <c r="B133" s="5" t="s">
        <v>221</v>
      </c>
      <c r="C133" s="5" t="s">
        <v>220</v>
      </c>
      <c r="S133" s="3"/>
      <c r="T133" s="3"/>
      <c r="V133" s="3"/>
    </row>
    <row r="134" spans="2:22" ht="17.25" hidden="1" customHeight="1" x14ac:dyDescent="0.55000000000000004">
      <c r="B134" s="5" t="s">
        <v>219</v>
      </c>
      <c r="C134" s="5" t="s">
        <v>218</v>
      </c>
      <c r="S134" s="3"/>
      <c r="T134" s="3"/>
      <c r="V134" s="3"/>
    </row>
    <row r="135" spans="2:22" ht="17.25" hidden="1" customHeight="1" x14ac:dyDescent="0.55000000000000004">
      <c r="B135" s="5" t="s">
        <v>217</v>
      </c>
      <c r="C135" s="5" t="s">
        <v>216</v>
      </c>
      <c r="S135" s="3"/>
      <c r="T135" s="3"/>
      <c r="V135" s="3"/>
    </row>
    <row r="136" spans="2:22" ht="17.25" hidden="1" customHeight="1" x14ac:dyDescent="0.55000000000000004">
      <c r="B136" s="5" t="s">
        <v>215</v>
      </c>
      <c r="C136" s="5" t="s">
        <v>214</v>
      </c>
      <c r="S136" s="3"/>
      <c r="T136" s="3"/>
      <c r="V136" s="3"/>
    </row>
    <row r="137" spans="2:22" ht="17.25" hidden="1" customHeight="1" x14ac:dyDescent="0.55000000000000004">
      <c r="B137" s="5" t="s">
        <v>213</v>
      </c>
      <c r="C137" s="5" t="s">
        <v>212</v>
      </c>
      <c r="S137" s="3"/>
      <c r="T137" s="3"/>
      <c r="V137" s="3"/>
    </row>
    <row r="138" spans="2:22" ht="17.25" hidden="1" customHeight="1" x14ac:dyDescent="0.55000000000000004">
      <c r="B138" s="5" t="s">
        <v>211</v>
      </c>
      <c r="C138" s="5" t="s">
        <v>210</v>
      </c>
      <c r="S138" s="3"/>
      <c r="T138" s="3"/>
      <c r="V138" s="3"/>
    </row>
    <row r="139" spans="2:22" ht="17.25" hidden="1" customHeight="1" x14ac:dyDescent="0.55000000000000004">
      <c r="B139" s="5" t="s">
        <v>209</v>
      </c>
      <c r="C139" s="5" t="s">
        <v>208</v>
      </c>
      <c r="S139" s="3"/>
      <c r="T139" s="3"/>
      <c r="V139" s="3"/>
    </row>
    <row r="140" spans="2:22" ht="17.25" hidden="1" customHeight="1" x14ac:dyDescent="0.55000000000000004">
      <c r="B140" s="5" t="s">
        <v>207</v>
      </c>
      <c r="C140" s="5" t="s">
        <v>206</v>
      </c>
      <c r="S140" s="3"/>
      <c r="T140" s="3"/>
      <c r="V140" s="3"/>
    </row>
    <row r="141" spans="2:22" ht="17.25" hidden="1" customHeight="1" x14ac:dyDescent="0.55000000000000004">
      <c r="B141" s="5" t="s">
        <v>205</v>
      </c>
      <c r="C141" s="5" t="s">
        <v>204</v>
      </c>
      <c r="S141" s="3"/>
      <c r="T141" s="3"/>
      <c r="V141" s="3"/>
    </row>
    <row r="142" spans="2:22" ht="17.25" hidden="1" customHeight="1" x14ac:dyDescent="0.55000000000000004">
      <c r="B142" s="5" t="s">
        <v>203</v>
      </c>
      <c r="C142" s="5" t="s">
        <v>202</v>
      </c>
      <c r="S142" s="3"/>
      <c r="T142" s="3"/>
      <c r="V142" s="3"/>
    </row>
    <row r="143" spans="2:22" ht="17.25" hidden="1" customHeight="1" x14ac:dyDescent="0.55000000000000004">
      <c r="B143" s="5" t="s">
        <v>201</v>
      </c>
      <c r="C143" s="5" t="s">
        <v>200</v>
      </c>
      <c r="S143" s="3"/>
      <c r="T143" s="3"/>
      <c r="V143" s="3"/>
    </row>
    <row r="144" spans="2:22" ht="17.25" hidden="1" customHeight="1" x14ac:dyDescent="0.55000000000000004">
      <c r="B144" s="5" t="s">
        <v>199</v>
      </c>
      <c r="C144" s="5" t="s">
        <v>198</v>
      </c>
      <c r="S144" s="3"/>
      <c r="T144" s="3"/>
      <c r="V144" s="3"/>
    </row>
    <row r="145" spans="2:22" ht="17.25" hidden="1" customHeight="1" x14ac:dyDescent="0.55000000000000004">
      <c r="B145" s="5" t="s">
        <v>197</v>
      </c>
      <c r="C145" s="5" t="s">
        <v>196</v>
      </c>
      <c r="S145" s="3"/>
      <c r="T145" s="3"/>
      <c r="V145" s="3"/>
    </row>
    <row r="146" spans="2:22" ht="17.25" hidden="1" customHeight="1" x14ac:dyDescent="0.55000000000000004">
      <c r="B146" s="5" t="s">
        <v>195</v>
      </c>
      <c r="C146" s="5" t="s">
        <v>194</v>
      </c>
      <c r="S146" s="3"/>
      <c r="T146" s="3"/>
      <c r="V146" s="3"/>
    </row>
    <row r="147" spans="2:22" ht="17.25" hidden="1" customHeight="1" x14ac:dyDescent="0.55000000000000004">
      <c r="B147" s="5" t="s">
        <v>193</v>
      </c>
      <c r="C147" s="5" t="s">
        <v>192</v>
      </c>
      <c r="S147" s="3"/>
      <c r="T147" s="3"/>
      <c r="V147" s="3"/>
    </row>
    <row r="148" spans="2:22" ht="17.25" hidden="1" customHeight="1" x14ac:dyDescent="0.55000000000000004">
      <c r="B148" s="5" t="s">
        <v>191</v>
      </c>
      <c r="C148" s="5" t="s">
        <v>190</v>
      </c>
      <c r="S148" s="3"/>
      <c r="T148" s="3"/>
      <c r="V148" s="3"/>
    </row>
    <row r="149" spans="2:22" ht="17.25" hidden="1" customHeight="1" x14ac:dyDescent="0.55000000000000004">
      <c r="B149" s="5" t="s">
        <v>189</v>
      </c>
      <c r="C149" s="5" t="s">
        <v>188</v>
      </c>
      <c r="S149" s="3"/>
      <c r="T149" s="3"/>
      <c r="V149" s="3"/>
    </row>
    <row r="150" spans="2:22" ht="17.25" hidden="1" customHeight="1" x14ac:dyDescent="0.55000000000000004">
      <c r="B150" s="5" t="s">
        <v>187</v>
      </c>
      <c r="C150" s="5" t="s">
        <v>186</v>
      </c>
      <c r="S150" s="3"/>
      <c r="T150" s="3"/>
      <c r="V150" s="3"/>
    </row>
    <row r="151" spans="2:22" ht="17.25" hidden="1" customHeight="1" x14ac:dyDescent="0.55000000000000004">
      <c r="B151" s="5" t="s">
        <v>185</v>
      </c>
      <c r="C151" s="5" t="s">
        <v>184</v>
      </c>
      <c r="S151" s="3"/>
      <c r="T151" s="3"/>
      <c r="V151" s="3"/>
    </row>
    <row r="152" spans="2:22" ht="17.25" hidden="1" customHeight="1" x14ac:dyDescent="0.55000000000000004">
      <c r="B152" s="5" t="s">
        <v>183</v>
      </c>
      <c r="C152" s="5" t="s">
        <v>182</v>
      </c>
      <c r="S152" s="3"/>
      <c r="T152" s="3"/>
      <c r="V152" s="3"/>
    </row>
    <row r="153" spans="2:22" ht="17.25" hidden="1" customHeight="1" x14ac:dyDescent="0.55000000000000004">
      <c r="B153" s="5" t="s">
        <v>181</v>
      </c>
      <c r="C153" s="5" t="s">
        <v>180</v>
      </c>
      <c r="S153" s="3"/>
      <c r="T153" s="3"/>
      <c r="V153" s="3"/>
    </row>
    <row r="154" spans="2:22" ht="17.25" hidden="1" customHeight="1" x14ac:dyDescent="0.55000000000000004">
      <c r="B154" s="5" t="s">
        <v>179</v>
      </c>
      <c r="C154" s="5" t="s">
        <v>178</v>
      </c>
      <c r="S154" s="3"/>
      <c r="T154" s="3"/>
      <c r="V154" s="3"/>
    </row>
    <row r="155" spans="2:22" ht="17.25" hidden="1" customHeight="1" x14ac:dyDescent="0.55000000000000004">
      <c r="B155" s="5" t="s">
        <v>1502</v>
      </c>
      <c r="C155" s="5" t="s">
        <v>1503</v>
      </c>
      <c r="S155" s="3"/>
      <c r="T155" s="3"/>
      <c r="V155" s="3"/>
    </row>
    <row r="156" spans="2:22" ht="17.25" hidden="1" customHeight="1" x14ac:dyDescent="0.55000000000000004">
      <c r="B156" s="5" t="s">
        <v>177</v>
      </c>
      <c r="C156" s="5" t="s">
        <v>176</v>
      </c>
      <c r="S156" s="3"/>
      <c r="T156" s="3"/>
      <c r="V156" s="3"/>
    </row>
    <row r="157" spans="2:22" ht="17.25" hidden="1" customHeight="1" x14ac:dyDescent="0.55000000000000004">
      <c r="B157" s="5" t="s">
        <v>175</v>
      </c>
      <c r="C157" s="5" t="s">
        <v>174</v>
      </c>
      <c r="S157" s="3"/>
      <c r="T157" s="3"/>
      <c r="V157" s="3"/>
    </row>
    <row r="158" spans="2:22" ht="17.25" hidden="1" customHeight="1" x14ac:dyDescent="0.55000000000000004">
      <c r="B158" s="5" t="s">
        <v>173</v>
      </c>
      <c r="C158" s="5" t="s">
        <v>172</v>
      </c>
      <c r="S158" s="3"/>
      <c r="T158" s="3"/>
      <c r="V158" s="3"/>
    </row>
    <row r="159" spans="2:22" ht="17.25" hidden="1" customHeight="1" x14ac:dyDescent="0.55000000000000004">
      <c r="B159" s="5" t="s">
        <v>171</v>
      </c>
      <c r="C159" s="5" t="s">
        <v>170</v>
      </c>
      <c r="S159" s="3"/>
      <c r="T159" s="3"/>
      <c r="V159" s="3"/>
    </row>
    <row r="160" spans="2:22" ht="17.25" hidden="1" customHeight="1" x14ac:dyDescent="0.55000000000000004">
      <c r="B160" s="5" t="s">
        <v>169</v>
      </c>
      <c r="C160" s="5" t="s">
        <v>168</v>
      </c>
      <c r="S160" s="3"/>
      <c r="T160" s="3"/>
      <c r="V160" s="3"/>
    </row>
    <row r="161" spans="2:22" ht="17.25" hidden="1" customHeight="1" x14ac:dyDescent="0.55000000000000004">
      <c r="B161" s="5" t="s">
        <v>167</v>
      </c>
      <c r="C161" s="5" t="s">
        <v>166</v>
      </c>
      <c r="S161" s="3"/>
      <c r="T161" s="3"/>
      <c r="V161" s="3"/>
    </row>
    <row r="162" spans="2:22" ht="17.25" hidden="1" customHeight="1" x14ac:dyDescent="0.55000000000000004">
      <c r="B162" s="5" t="s">
        <v>165</v>
      </c>
      <c r="C162" s="5" t="s">
        <v>164</v>
      </c>
      <c r="S162" s="3"/>
      <c r="T162" s="3"/>
      <c r="V162" s="3"/>
    </row>
    <row r="163" spans="2:22" ht="17.25" hidden="1" customHeight="1" x14ac:dyDescent="0.55000000000000004">
      <c r="B163" s="5" t="s">
        <v>163</v>
      </c>
      <c r="C163" s="5" t="s">
        <v>162</v>
      </c>
      <c r="S163" s="3"/>
      <c r="T163" s="3"/>
      <c r="V163" s="3"/>
    </row>
    <row r="164" spans="2:22" ht="17.25" hidden="1" customHeight="1" x14ac:dyDescent="0.55000000000000004">
      <c r="B164" s="5" t="s">
        <v>161</v>
      </c>
      <c r="C164" s="5" t="s">
        <v>160</v>
      </c>
      <c r="S164" s="3"/>
      <c r="T164" s="3"/>
      <c r="V164" s="3"/>
    </row>
    <row r="165" spans="2:22" ht="17.25" hidden="1" customHeight="1" x14ac:dyDescent="0.55000000000000004">
      <c r="B165" s="5" t="s">
        <v>159</v>
      </c>
      <c r="C165" s="5" t="s">
        <v>158</v>
      </c>
      <c r="S165" s="3"/>
      <c r="T165" s="3"/>
      <c r="V165" s="3"/>
    </row>
    <row r="166" spans="2:22" ht="17.25" hidden="1" customHeight="1" x14ac:dyDescent="0.55000000000000004">
      <c r="B166" s="5" t="s">
        <v>157</v>
      </c>
      <c r="C166" s="5" t="s">
        <v>156</v>
      </c>
      <c r="S166" s="3"/>
      <c r="T166" s="3"/>
      <c r="V166" s="3"/>
    </row>
    <row r="167" spans="2:22" ht="17.25" hidden="1" customHeight="1" x14ac:dyDescent="0.55000000000000004">
      <c r="B167" s="5" t="s">
        <v>155</v>
      </c>
      <c r="C167" s="5" t="s">
        <v>154</v>
      </c>
      <c r="S167" s="3"/>
      <c r="T167" s="3"/>
      <c r="V167" s="3"/>
    </row>
    <row r="168" spans="2:22" ht="17.25" hidden="1" customHeight="1" x14ac:dyDescent="0.55000000000000004">
      <c r="B168" s="5" t="s">
        <v>153</v>
      </c>
      <c r="C168" s="5" t="s">
        <v>152</v>
      </c>
      <c r="S168" s="3"/>
      <c r="T168" s="3"/>
      <c r="V168" s="3"/>
    </row>
    <row r="169" spans="2:22" ht="17.25" hidden="1" customHeight="1" x14ac:dyDescent="0.55000000000000004">
      <c r="B169" s="5" t="s">
        <v>151</v>
      </c>
      <c r="C169" s="5" t="s">
        <v>150</v>
      </c>
      <c r="S169" s="3"/>
      <c r="T169" s="3"/>
      <c r="V169" s="3"/>
    </row>
    <row r="170" spans="2:22" ht="17.25" hidden="1" customHeight="1" x14ac:dyDescent="0.55000000000000004">
      <c r="B170" s="5" t="s">
        <v>149</v>
      </c>
      <c r="C170" s="5" t="s">
        <v>148</v>
      </c>
      <c r="S170" s="3"/>
      <c r="T170" s="3"/>
      <c r="V170" s="3"/>
    </row>
    <row r="171" spans="2:22" ht="17.25" hidden="1" customHeight="1" x14ac:dyDescent="0.55000000000000004">
      <c r="B171" s="5" t="s">
        <v>147</v>
      </c>
      <c r="C171" s="5" t="s">
        <v>146</v>
      </c>
      <c r="S171" s="3"/>
      <c r="T171" s="3"/>
      <c r="V171" s="3"/>
    </row>
    <row r="172" spans="2:22" ht="17.25" hidden="1" customHeight="1" x14ac:dyDescent="0.55000000000000004">
      <c r="B172" s="5" t="s">
        <v>145</v>
      </c>
      <c r="C172" s="5" t="s">
        <v>144</v>
      </c>
      <c r="S172" s="3"/>
      <c r="T172" s="3"/>
      <c r="V172" s="3"/>
    </row>
    <row r="173" spans="2:22" ht="17.25" hidden="1" customHeight="1" x14ac:dyDescent="0.55000000000000004">
      <c r="B173" s="5" t="s">
        <v>143</v>
      </c>
      <c r="C173" s="5" t="s">
        <v>142</v>
      </c>
      <c r="S173" s="3"/>
      <c r="T173" s="3"/>
      <c r="V173" s="3"/>
    </row>
    <row r="174" spans="2:22" ht="17.25" hidden="1" customHeight="1" x14ac:dyDescent="0.55000000000000004">
      <c r="B174" s="5" t="s">
        <v>141</v>
      </c>
      <c r="C174" s="5" t="s">
        <v>140</v>
      </c>
      <c r="S174" s="3"/>
      <c r="T174" s="3"/>
      <c r="V174" s="3"/>
    </row>
    <row r="175" spans="2:22" ht="17.25" hidden="1" customHeight="1" x14ac:dyDescent="0.55000000000000004">
      <c r="B175" s="5" t="s">
        <v>139</v>
      </c>
      <c r="C175" s="5" t="s">
        <v>138</v>
      </c>
      <c r="S175" s="3"/>
      <c r="T175" s="3"/>
      <c r="V175" s="3"/>
    </row>
    <row r="176" spans="2:22" ht="17.25" hidden="1" customHeight="1" x14ac:dyDescent="0.55000000000000004">
      <c r="B176" s="5" t="s">
        <v>137</v>
      </c>
      <c r="C176" s="5" t="s">
        <v>136</v>
      </c>
      <c r="S176" s="3"/>
      <c r="T176" s="3"/>
      <c r="V176" s="3"/>
    </row>
    <row r="177" spans="2:22" ht="17.25" hidden="1" customHeight="1" x14ac:dyDescent="0.55000000000000004">
      <c r="B177" s="5" t="s">
        <v>135</v>
      </c>
      <c r="C177" s="5" t="s">
        <v>134</v>
      </c>
      <c r="S177" s="3"/>
      <c r="T177" s="3"/>
      <c r="V177" s="3"/>
    </row>
    <row r="178" spans="2:22" ht="17.25" hidden="1" customHeight="1" x14ac:dyDescent="0.55000000000000004">
      <c r="B178" s="5" t="s">
        <v>133</v>
      </c>
      <c r="C178" s="5" t="s">
        <v>132</v>
      </c>
      <c r="S178" s="3"/>
      <c r="T178" s="3"/>
      <c r="V178" s="3"/>
    </row>
    <row r="179" spans="2:22" ht="17.25" hidden="1" customHeight="1" x14ac:dyDescent="0.55000000000000004">
      <c r="B179" s="5" t="s">
        <v>131</v>
      </c>
      <c r="C179" s="5" t="s">
        <v>130</v>
      </c>
      <c r="S179" s="3"/>
      <c r="T179" s="3"/>
      <c r="V179" s="3"/>
    </row>
    <row r="180" spans="2:22" ht="17.25" hidden="1" customHeight="1" x14ac:dyDescent="0.55000000000000004">
      <c r="B180" s="5" t="s">
        <v>129</v>
      </c>
      <c r="C180" s="5" t="s">
        <v>128</v>
      </c>
      <c r="S180" s="3"/>
      <c r="T180" s="3"/>
      <c r="V180" s="3"/>
    </row>
    <row r="181" spans="2:22" ht="17.25" hidden="1" customHeight="1" x14ac:dyDescent="0.55000000000000004">
      <c r="B181" s="5" t="s">
        <v>127</v>
      </c>
      <c r="C181" s="5" t="s">
        <v>126</v>
      </c>
      <c r="S181" s="3"/>
      <c r="T181" s="3"/>
      <c r="V181" s="3"/>
    </row>
    <row r="182" spans="2:22" ht="17.25" hidden="1" customHeight="1" x14ac:dyDescent="0.55000000000000004">
      <c r="B182" s="5" t="s">
        <v>125</v>
      </c>
      <c r="C182" s="5" t="s">
        <v>124</v>
      </c>
      <c r="S182" s="3"/>
      <c r="T182" s="3"/>
      <c r="V182" s="3"/>
    </row>
    <row r="183" spans="2:22" ht="17.25" hidden="1" customHeight="1" x14ac:dyDescent="0.55000000000000004">
      <c r="B183" s="5" t="s">
        <v>123</v>
      </c>
      <c r="C183" s="5" t="s">
        <v>122</v>
      </c>
      <c r="S183" s="3"/>
      <c r="T183" s="3"/>
      <c r="V183" s="3"/>
    </row>
    <row r="184" spans="2:22" ht="17.25" hidden="1" customHeight="1" x14ac:dyDescent="0.55000000000000004">
      <c r="B184" s="5" t="s">
        <v>121</v>
      </c>
      <c r="C184" s="5" t="s">
        <v>120</v>
      </c>
      <c r="S184" s="3"/>
      <c r="T184" s="3"/>
      <c r="V184" s="3"/>
    </row>
    <row r="185" spans="2:22" ht="17.25" hidden="1" customHeight="1" x14ac:dyDescent="0.55000000000000004">
      <c r="B185" s="5" t="s">
        <v>119</v>
      </c>
      <c r="C185" s="5" t="s">
        <v>118</v>
      </c>
      <c r="S185" s="3"/>
      <c r="T185" s="3"/>
      <c r="V185" s="3"/>
    </row>
    <row r="186" spans="2:22" ht="17.25" hidden="1" customHeight="1" x14ac:dyDescent="0.55000000000000004">
      <c r="B186" s="5" t="s">
        <v>117</v>
      </c>
      <c r="C186" s="5" t="s">
        <v>116</v>
      </c>
      <c r="S186" s="3"/>
      <c r="T186" s="3"/>
      <c r="V186" s="3"/>
    </row>
    <row r="187" spans="2:22" ht="17.25" hidden="1" customHeight="1" x14ac:dyDescent="0.55000000000000004">
      <c r="B187" s="5" t="s">
        <v>115</v>
      </c>
      <c r="C187" s="5" t="s">
        <v>114</v>
      </c>
      <c r="S187" s="3"/>
      <c r="T187" s="3"/>
      <c r="V187" s="3"/>
    </row>
    <row r="188" spans="2:22" ht="17.25" hidden="1" customHeight="1" x14ac:dyDescent="0.55000000000000004">
      <c r="B188" s="5" t="s">
        <v>113</v>
      </c>
      <c r="C188" s="5" t="s">
        <v>112</v>
      </c>
      <c r="S188" s="3"/>
      <c r="T188" s="3"/>
      <c r="V188" s="3"/>
    </row>
    <row r="189" spans="2:22" ht="17.25" hidden="1" customHeight="1" x14ac:dyDescent="0.55000000000000004">
      <c r="B189" s="5" t="s">
        <v>111</v>
      </c>
      <c r="C189" s="5" t="s">
        <v>110</v>
      </c>
      <c r="S189" s="3"/>
      <c r="T189" s="3"/>
      <c r="V189" s="3"/>
    </row>
    <row r="190" spans="2:22" ht="17.25" hidden="1" customHeight="1" x14ac:dyDescent="0.55000000000000004">
      <c r="B190" s="5" t="s">
        <v>109</v>
      </c>
      <c r="C190" s="5" t="s">
        <v>108</v>
      </c>
      <c r="S190" s="3"/>
      <c r="T190" s="3"/>
      <c r="V190" s="3"/>
    </row>
    <row r="191" spans="2:22" ht="17.25" hidden="1" customHeight="1" x14ac:dyDescent="0.55000000000000004">
      <c r="B191" s="5" t="s">
        <v>107</v>
      </c>
      <c r="C191" s="5" t="s">
        <v>106</v>
      </c>
      <c r="S191" s="3"/>
      <c r="T191" s="3"/>
      <c r="V191" s="3"/>
    </row>
    <row r="192" spans="2:22" ht="17.25" hidden="1" customHeight="1" x14ac:dyDescent="0.55000000000000004">
      <c r="B192" s="5" t="s">
        <v>105</v>
      </c>
      <c r="C192" s="5" t="s">
        <v>104</v>
      </c>
      <c r="S192" s="3"/>
      <c r="T192" s="3"/>
      <c r="V192" s="3"/>
    </row>
    <row r="193" spans="2:22" ht="17.25" hidden="1" customHeight="1" x14ac:dyDescent="0.55000000000000004">
      <c r="B193" s="5" t="s">
        <v>103</v>
      </c>
      <c r="C193" s="5" t="s">
        <v>102</v>
      </c>
      <c r="S193" s="3"/>
      <c r="T193" s="3"/>
      <c r="V193" s="3"/>
    </row>
    <row r="194" spans="2:22" ht="17.25" hidden="1" customHeight="1" x14ac:dyDescent="0.55000000000000004">
      <c r="B194" s="5" t="s">
        <v>101</v>
      </c>
      <c r="C194" s="5" t="s">
        <v>100</v>
      </c>
      <c r="S194" s="3"/>
      <c r="T194" s="3"/>
      <c r="V194" s="3"/>
    </row>
    <row r="195" spans="2:22" ht="17.25" hidden="1" customHeight="1" x14ac:dyDescent="0.55000000000000004">
      <c r="B195" s="5" t="s">
        <v>99</v>
      </c>
      <c r="C195" s="5" t="s">
        <v>98</v>
      </c>
      <c r="S195" s="3"/>
      <c r="T195" s="3"/>
      <c r="V195" s="3"/>
    </row>
    <row r="196" spans="2:22" ht="17.25" hidden="1" customHeight="1" x14ac:dyDescent="0.55000000000000004">
      <c r="B196" s="5" t="s">
        <v>97</v>
      </c>
      <c r="C196" s="5" t="s">
        <v>96</v>
      </c>
      <c r="S196" s="3"/>
      <c r="T196" s="3"/>
      <c r="V196" s="3"/>
    </row>
    <row r="197" spans="2:22" ht="17.25" hidden="1" customHeight="1" x14ac:dyDescent="0.55000000000000004">
      <c r="B197" s="5" t="s">
        <v>95</v>
      </c>
      <c r="C197" s="6" t="s">
        <v>94</v>
      </c>
      <c r="S197" s="3"/>
      <c r="T197" s="3"/>
      <c r="V197" s="3"/>
    </row>
    <row r="198" spans="2:22" ht="17.25" hidden="1" customHeight="1" x14ac:dyDescent="0.55000000000000004">
      <c r="B198" s="5" t="s">
        <v>93</v>
      </c>
      <c r="C198" s="6" t="s">
        <v>92</v>
      </c>
      <c r="S198" s="3"/>
      <c r="T198" s="3"/>
      <c r="V198" s="3"/>
    </row>
    <row r="199" spans="2:22" ht="17.25" hidden="1" customHeight="1" x14ac:dyDescent="0.55000000000000004">
      <c r="B199" s="5" t="s">
        <v>91</v>
      </c>
      <c r="C199" s="5" t="s">
        <v>90</v>
      </c>
      <c r="S199" s="3"/>
      <c r="T199" s="3"/>
      <c r="V199" s="3"/>
    </row>
    <row r="200" spans="2:22" ht="17.25" hidden="1" customHeight="1" x14ac:dyDescent="0.55000000000000004">
      <c r="B200" s="5" t="s">
        <v>89</v>
      </c>
      <c r="C200" s="5" t="s">
        <v>88</v>
      </c>
      <c r="S200" s="3"/>
      <c r="T200" s="3"/>
      <c r="V200" s="3"/>
    </row>
    <row r="201" spans="2:22" ht="17.25" hidden="1" customHeight="1" x14ac:dyDescent="0.55000000000000004">
      <c r="B201" s="5" t="s">
        <v>87</v>
      </c>
      <c r="C201" s="5" t="s">
        <v>86</v>
      </c>
      <c r="S201" s="3"/>
      <c r="T201" s="3"/>
      <c r="V201" s="3"/>
    </row>
    <row r="202" spans="2:22" ht="17.25" hidden="1" customHeight="1" x14ac:dyDescent="0.55000000000000004">
      <c r="B202" s="5" t="s">
        <v>85</v>
      </c>
      <c r="C202" s="5" t="s">
        <v>84</v>
      </c>
      <c r="S202" s="3"/>
      <c r="T202" s="3"/>
      <c r="V202" s="3"/>
    </row>
    <row r="203" spans="2:22" ht="17.25" hidden="1" customHeight="1" x14ac:dyDescent="0.55000000000000004">
      <c r="B203" s="5" t="s">
        <v>83</v>
      </c>
      <c r="C203" s="5" t="s">
        <v>82</v>
      </c>
      <c r="S203" s="3"/>
      <c r="T203" s="3"/>
      <c r="V203" s="3"/>
    </row>
    <row r="204" spans="2:22" ht="17.25" hidden="1" customHeight="1" x14ac:dyDescent="0.55000000000000004">
      <c r="B204" s="5" t="s">
        <v>81</v>
      </c>
      <c r="C204" s="5" t="s">
        <v>80</v>
      </c>
      <c r="S204" s="3"/>
      <c r="T204" s="3"/>
      <c r="V204" s="3"/>
    </row>
    <row r="205" spans="2:22" ht="17.25" hidden="1" customHeight="1" x14ac:dyDescent="0.55000000000000004">
      <c r="B205" s="5" t="s">
        <v>79</v>
      </c>
      <c r="C205" s="5" t="s">
        <v>78</v>
      </c>
      <c r="S205" s="3"/>
      <c r="T205" s="3"/>
      <c r="V205" s="3"/>
    </row>
    <row r="206" spans="2:22" ht="17.25" hidden="1" customHeight="1" x14ac:dyDescent="0.55000000000000004">
      <c r="B206" s="5" t="s">
        <v>77</v>
      </c>
      <c r="C206" s="5" t="s">
        <v>76</v>
      </c>
      <c r="S206" s="3"/>
      <c r="T206" s="3"/>
      <c r="V206" s="3"/>
    </row>
    <row r="207" spans="2:22" ht="17.25" hidden="1" customHeight="1" x14ac:dyDescent="0.55000000000000004">
      <c r="B207" s="5" t="s">
        <v>75</v>
      </c>
      <c r="C207" s="5" t="s">
        <v>74</v>
      </c>
      <c r="S207" s="3"/>
      <c r="T207" s="3"/>
      <c r="V207" s="3"/>
    </row>
    <row r="208" spans="2:22" ht="17.25" hidden="1" customHeight="1" x14ac:dyDescent="0.55000000000000004">
      <c r="B208" s="5" t="s">
        <v>73</v>
      </c>
      <c r="C208" s="5" t="s">
        <v>72</v>
      </c>
      <c r="S208" s="3"/>
      <c r="T208" s="3"/>
      <c r="V208" s="3"/>
    </row>
    <row r="209" spans="2:22" ht="17.25" hidden="1" customHeight="1" x14ac:dyDescent="0.55000000000000004">
      <c r="B209" s="5"/>
      <c r="C209" s="5"/>
      <c r="S209" s="3"/>
      <c r="T209" s="3"/>
      <c r="V209" s="3"/>
    </row>
    <row r="210" spans="2:22" ht="17.25" hidden="1" customHeight="1" x14ac:dyDescent="0.55000000000000004">
      <c r="B210" s="5"/>
      <c r="C210" s="5"/>
      <c r="S210" s="3"/>
      <c r="T210" s="3"/>
      <c r="V210" s="3"/>
    </row>
    <row r="211" spans="2:22" ht="17.25" hidden="1" customHeight="1" x14ac:dyDescent="0.55000000000000004">
      <c r="S211" s="3"/>
      <c r="T211" s="3"/>
      <c r="V211" s="3"/>
    </row>
    <row r="212" spans="2:22" ht="17.25" hidden="1" customHeight="1" x14ac:dyDescent="0.55000000000000004">
      <c r="I212" s="2"/>
      <c r="Q212" s="2"/>
      <c r="R212" s="2"/>
      <c r="S212" s="4"/>
      <c r="T212" s="4"/>
      <c r="U212" s="2"/>
      <c r="V212" s="4"/>
    </row>
    <row r="213" spans="2:22" ht="17.25" customHeight="1" x14ac:dyDescent="0.55000000000000004">
      <c r="I213" s="2"/>
      <c r="Q213" s="2"/>
      <c r="R213" s="2"/>
      <c r="S213" s="4"/>
      <c r="T213" s="4"/>
      <c r="U213" s="2"/>
      <c r="V213" s="4"/>
    </row>
    <row r="214" spans="2:22" ht="17.25" customHeight="1" x14ac:dyDescent="0.55000000000000004">
      <c r="S214" s="3"/>
      <c r="T214" s="3"/>
      <c r="V214" s="3"/>
    </row>
    <row r="222" spans="2:22" x14ac:dyDescent="0.55000000000000004">
      <c r="J222" s="2"/>
    </row>
    <row r="223" spans="2:22" x14ac:dyDescent="0.55000000000000004">
      <c r="J223" s="2"/>
    </row>
    <row r="224" spans="2:22" x14ac:dyDescent="0.55000000000000004">
      <c r="J224" s="2"/>
    </row>
    <row r="225" spans="10:10" x14ac:dyDescent="0.55000000000000004">
      <c r="J225" s="2"/>
    </row>
    <row r="226" spans="10:10" x14ac:dyDescent="0.55000000000000004">
      <c r="J226" s="2"/>
    </row>
    <row r="227" spans="10:10" x14ac:dyDescent="0.55000000000000004">
      <c r="J227" s="2"/>
    </row>
    <row r="228" spans="10:10" x14ac:dyDescent="0.55000000000000004">
      <c r="J228" s="2"/>
    </row>
    <row r="229" spans="10:10" x14ac:dyDescent="0.55000000000000004">
      <c r="J229" s="2"/>
    </row>
    <row r="230" spans="10:10" x14ac:dyDescent="0.55000000000000004">
      <c r="J230" s="2"/>
    </row>
    <row r="231" spans="10:10" x14ac:dyDescent="0.55000000000000004">
      <c r="J231" s="2"/>
    </row>
    <row r="232" spans="10:10" x14ac:dyDescent="0.55000000000000004">
      <c r="J232" s="2"/>
    </row>
    <row r="233" spans="10:10" x14ac:dyDescent="0.55000000000000004">
      <c r="J233" s="2"/>
    </row>
    <row r="234" spans="10:10" x14ac:dyDescent="0.55000000000000004">
      <c r="J234" s="2"/>
    </row>
    <row r="235" spans="10:10" x14ac:dyDescent="0.55000000000000004">
      <c r="J235" s="2"/>
    </row>
    <row r="236" spans="10:10" x14ac:dyDescent="0.55000000000000004">
      <c r="J236" s="2"/>
    </row>
    <row r="237" spans="10:10" x14ac:dyDescent="0.55000000000000004">
      <c r="J237" s="2"/>
    </row>
    <row r="238" spans="10:10" x14ac:dyDescent="0.55000000000000004">
      <c r="J238" s="2"/>
    </row>
    <row r="239" spans="10:10" x14ac:dyDescent="0.55000000000000004">
      <c r="J239" s="2"/>
    </row>
    <row r="240" spans="10:10" x14ac:dyDescent="0.55000000000000004">
      <c r="J240" s="2"/>
    </row>
    <row r="241" spans="10:10" x14ac:dyDescent="0.55000000000000004">
      <c r="J241" s="2"/>
    </row>
    <row r="242" spans="10:10" x14ac:dyDescent="0.55000000000000004">
      <c r="J242" s="2"/>
    </row>
    <row r="243" spans="10:10" x14ac:dyDescent="0.55000000000000004">
      <c r="J243" s="2"/>
    </row>
    <row r="244" spans="10:10" x14ac:dyDescent="0.55000000000000004">
      <c r="J244" s="2"/>
    </row>
    <row r="245" spans="10:10" x14ac:dyDescent="0.55000000000000004">
      <c r="J245" s="2"/>
    </row>
    <row r="246" spans="10:10" x14ac:dyDescent="0.55000000000000004">
      <c r="J246" s="2"/>
    </row>
    <row r="247" spans="10:10" x14ac:dyDescent="0.55000000000000004">
      <c r="J247" s="2"/>
    </row>
    <row r="248" spans="10:10" x14ac:dyDescent="0.55000000000000004">
      <c r="J248" s="2"/>
    </row>
    <row r="249" spans="10:10" x14ac:dyDescent="0.55000000000000004">
      <c r="J249" s="2"/>
    </row>
    <row r="250" spans="10:10" x14ac:dyDescent="0.55000000000000004">
      <c r="J250" s="2"/>
    </row>
    <row r="251" spans="10:10" x14ac:dyDescent="0.55000000000000004">
      <c r="J251" s="2"/>
    </row>
    <row r="252" spans="10:10" x14ac:dyDescent="0.55000000000000004">
      <c r="J252" s="2"/>
    </row>
    <row r="253" spans="10:10" x14ac:dyDescent="0.55000000000000004">
      <c r="J253" s="2"/>
    </row>
    <row r="254" spans="10:10" x14ac:dyDescent="0.55000000000000004">
      <c r="J254" s="2"/>
    </row>
    <row r="255" spans="10:10" x14ac:dyDescent="0.55000000000000004">
      <c r="J255" s="2"/>
    </row>
    <row r="256" spans="10:10" x14ac:dyDescent="0.55000000000000004">
      <c r="J256" s="2"/>
    </row>
    <row r="257" spans="10:10" x14ac:dyDescent="0.55000000000000004">
      <c r="J257" s="2"/>
    </row>
    <row r="258" spans="10:10" x14ac:dyDescent="0.55000000000000004">
      <c r="J258" s="2"/>
    </row>
    <row r="259" spans="10:10" x14ac:dyDescent="0.55000000000000004">
      <c r="J259" s="2"/>
    </row>
    <row r="260" spans="10:10" x14ac:dyDescent="0.55000000000000004">
      <c r="J260" s="2"/>
    </row>
    <row r="261" spans="10:10" x14ac:dyDescent="0.55000000000000004">
      <c r="J261" s="2"/>
    </row>
    <row r="262" spans="10:10" x14ac:dyDescent="0.55000000000000004">
      <c r="J262" s="2"/>
    </row>
    <row r="263" spans="10:10" x14ac:dyDescent="0.55000000000000004">
      <c r="J263" s="2"/>
    </row>
    <row r="264" spans="10:10" x14ac:dyDescent="0.55000000000000004">
      <c r="J264" s="2"/>
    </row>
    <row r="265" spans="10:10" x14ac:dyDescent="0.55000000000000004">
      <c r="J265" s="2"/>
    </row>
    <row r="266" spans="10:10" x14ac:dyDescent="0.55000000000000004">
      <c r="J266" s="2"/>
    </row>
    <row r="267" spans="10:10" x14ac:dyDescent="0.55000000000000004">
      <c r="J267" s="2"/>
    </row>
    <row r="268" spans="10:10" x14ac:dyDescent="0.55000000000000004">
      <c r="J268" s="2"/>
    </row>
    <row r="269" spans="10:10" x14ac:dyDescent="0.55000000000000004">
      <c r="J269" s="2"/>
    </row>
    <row r="270" spans="10:10" x14ac:dyDescent="0.55000000000000004">
      <c r="J270" s="2"/>
    </row>
    <row r="271" spans="10:10" x14ac:dyDescent="0.55000000000000004">
      <c r="J271" s="2"/>
    </row>
    <row r="272" spans="10:10" x14ac:dyDescent="0.55000000000000004">
      <c r="J272" s="2"/>
    </row>
    <row r="273" spans="10:10" x14ac:dyDescent="0.55000000000000004">
      <c r="J273" s="2"/>
    </row>
    <row r="274" spans="10:10" x14ac:dyDescent="0.55000000000000004">
      <c r="J274" s="2"/>
    </row>
    <row r="275" spans="10:10" x14ac:dyDescent="0.55000000000000004">
      <c r="J275" s="2"/>
    </row>
    <row r="276" spans="10:10" x14ac:dyDescent="0.55000000000000004">
      <c r="J276" s="2"/>
    </row>
    <row r="277" spans="10:10" x14ac:dyDescent="0.55000000000000004">
      <c r="J277" s="2"/>
    </row>
    <row r="278" spans="10:10" x14ac:dyDescent="0.55000000000000004">
      <c r="J278" s="2"/>
    </row>
    <row r="279" spans="10:10" x14ac:dyDescent="0.55000000000000004">
      <c r="J279" s="2"/>
    </row>
    <row r="280" spans="10:10" x14ac:dyDescent="0.55000000000000004">
      <c r="J280" s="2"/>
    </row>
    <row r="281" spans="10:10" x14ac:dyDescent="0.55000000000000004">
      <c r="J281" s="2"/>
    </row>
    <row r="282" spans="10:10" x14ac:dyDescent="0.55000000000000004">
      <c r="J282" s="2"/>
    </row>
    <row r="283" spans="10:10" x14ac:dyDescent="0.55000000000000004">
      <c r="J283" s="2"/>
    </row>
    <row r="284" spans="10:10" x14ac:dyDescent="0.55000000000000004">
      <c r="J284" s="2"/>
    </row>
    <row r="285" spans="10:10" x14ac:dyDescent="0.55000000000000004">
      <c r="J285" s="2"/>
    </row>
    <row r="286" spans="10:10" x14ac:dyDescent="0.55000000000000004">
      <c r="J286" s="2"/>
    </row>
    <row r="287" spans="10:10" x14ac:dyDescent="0.55000000000000004">
      <c r="J287" s="2"/>
    </row>
    <row r="288" spans="10:10" x14ac:dyDescent="0.55000000000000004">
      <c r="J288" s="2"/>
    </row>
    <row r="289" spans="10:10" x14ac:dyDescent="0.55000000000000004">
      <c r="J289" s="2"/>
    </row>
    <row r="290" spans="10:10" x14ac:dyDescent="0.55000000000000004">
      <c r="J290" s="2"/>
    </row>
    <row r="291" spans="10:10" x14ac:dyDescent="0.55000000000000004">
      <c r="J291" s="2"/>
    </row>
    <row r="292" spans="10:10" x14ac:dyDescent="0.55000000000000004">
      <c r="J292" s="2"/>
    </row>
    <row r="293" spans="10:10" x14ac:dyDescent="0.55000000000000004">
      <c r="J293" s="2"/>
    </row>
    <row r="294" spans="10:10" x14ac:dyDescent="0.55000000000000004">
      <c r="J294" s="2"/>
    </row>
    <row r="295" spans="10:10" x14ac:dyDescent="0.55000000000000004">
      <c r="J295" s="2"/>
    </row>
    <row r="296" spans="10:10" x14ac:dyDescent="0.55000000000000004">
      <c r="J296" s="2"/>
    </row>
    <row r="297" spans="10:10" x14ac:dyDescent="0.55000000000000004">
      <c r="J297" s="2"/>
    </row>
    <row r="298" spans="10:10" x14ac:dyDescent="0.55000000000000004">
      <c r="J298" s="2"/>
    </row>
    <row r="299" spans="10:10" x14ac:dyDescent="0.55000000000000004">
      <c r="J299" s="2"/>
    </row>
    <row r="300" spans="10:10" x14ac:dyDescent="0.55000000000000004">
      <c r="J300" s="2"/>
    </row>
    <row r="301" spans="10:10" x14ac:dyDescent="0.55000000000000004">
      <c r="J301" s="2"/>
    </row>
    <row r="302" spans="10:10" x14ac:dyDescent="0.55000000000000004">
      <c r="J302" s="2"/>
    </row>
    <row r="303" spans="10:10" x14ac:dyDescent="0.55000000000000004">
      <c r="J303" s="2"/>
    </row>
    <row r="304" spans="10:10" x14ac:dyDescent="0.55000000000000004">
      <c r="J304" s="2"/>
    </row>
    <row r="305" spans="10:10" x14ac:dyDescent="0.55000000000000004">
      <c r="J305" s="2"/>
    </row>
    <row r="306" spans="10:10" x14ac:dyDescent="0.55000000000000004">
      <c r="J306" s="2"/>
    </row>
    <row r="307" spans="10:10" x14ac:dyDescent="0.55000000000000004">
      <c r="J307" s="2"/>
    </row>
    <row r="308" spans="10:10" x14ac:dyDescent="0.55000000000000004">
      <c r="J308" s="2"/>
    </row>
    <row r="309" spans="10:10" x14ac:dyDescent="0.55000000000000004">
      <c r="J309" s="2"/>
    </row>
    <row r="310" spans="10:10" x14ac:dyDescent="0.55000000000000004">
      <c r="J310" s="2"/>
    </row>
    <row r="311" spans="10:10" x14ac:dyDescent="0.55000000000000004">
      <c r="J311" s="2"/>
    </row>
    <row r="312" spans="10:10" x14ac:dyDescent="0.55000000000000004">
      <c r="J312" s="2"/>
    </row>
    <row r="313" spans="10:10" x14ac:dyDescent="0.55000000000000004">
      <c r="J313" s="2"/>
    </row>
    <row r="314" spans="10:10" x14ac:dyDescent="0.55000000000000004">
      <c r="J314" s="2"/>
    </row>
    <row r="315" spans="10:10" x14ac:dyDescent="0.55000000000000004">
      <c r="J315" s="2"/>
    </row>
    <row r="316" spans="10:10" x14ac:dyDescent="0.55000000000000004">
      <c r="J316" s="2"/>
    </row>
    <row r="317" spans="10:10" x14ac:dyDescent="0.55000000000000004">
      <c r="J317" s="2"/>
    </row>
    <row r="318" spans="10:10" x14ac:dyDescent="0.55000000000000004">
      <c r="J318" s="2"/>
    </row>
    <row r="319" spans="10:10" x14ac:dyDescent="0.55000000000000004">
      <c r="J319" s="2"/>
    </row>
    <row r="320" spans="10:10" x14ac:dyDescent="0.55000000000000004">
      <c r="J320" s="2"/>
    </row>
    <row r="321" spans="10:10" x14ac:dyDescent="0.55000000000000004">
      <c r="J321" s="2"/>
    </row>
    <row r="322" spans="10:10" x14ac:dyDescent="0.55000000000000004">
      <c r="J322" s="2"/>
    </row>
    <row r="323" spans="10:10" x14ac:dyDescent="0.55000000000000004">
      <c r="J323" s="2"/>
    </row>
    <row r="324" spans="10:10" x14ac:dyDescent="0.55000000000000004">
      <c r="J324" s="2"/>
    </row>
    <row r="325" spans="10:10" x14ac:dyDescent="0.55000000000000004">
      <c r="J325" s="2"/>
    </row>
    <row r="326" spans="10:10" x14ac:dyDescent="0.55000000000000004">
      <c r="J326" s="2"/>
    </row>
    <row r="327" spans="10:10" x14ac:dyDescent="0.55000000000000004">
      <c r="J327" s="2"/>
    </row>
    <row r="328" spans="10:10" x14ac:dyDescent="0.55000000000000004">
      <c r="J328" s="2"/>
    </row>
    <row r="329" spans="10:10" x14ac:dyDescent="0.55000000000000004">
      <c r="J329" s="2"/>
    </row>
    <row r="330" spans="10:10" x14ac:dyDescent="0.55000000000000004">
      <c r="J330" s="2"/>
    </row>
    <row r="331" spans="10:10" x14ac:dyDescent="0.55000000000000004">
      <c r="J331" s="2"/>
    </row>
    <row r="332" spans="10:10" x14ac:dyDescent="0.55000000000000004">
      <c r="J332" s="2"/>
    </row>
    <row r="333" spans="10:10" x14ac:dyDescent="0.55000000000000004">
      <c r="J333" s="2"/>
    </row>
    <row r="334" spans="10:10" x14ac:dyDescent="0.55000000000000004">
      <c r="J334" s="2"/>
    </row>
    <row r="335" spans="10:10" x14ac:dyDescent="0.55000000000000004">
      <c r="J335" s="2"/>
    </row>
    <row r="336" spans="10:10" x14ac:dyDescent="0.55000000000000004">
      <c r="J336" s="2"/>
    </row>
    <row r="337" spans="10:10" x14ac:dyDescent="0.55000000000000004">
      <c r="J337" s="2"/>
    </row>
    <row r="338" spans="10:10" x14ac:dyDescent="0.55000000000000004">
      <c r="J338" s="2"/>
    </row>
    <row r="339" spans="10:10" x14ac:dyDescent="0.55000000000000004">
      <c r="J339" s="2"/>
    </row>
    <row r="340" spans="10:10" x14ac:dyDescent="0.55000000000000004">
      <c r="J340" s="2"/>
    </row>
    <row r="341" spans="10:10" x14ac:dyDescent="0.55000000000000004">
      <c r="J341" s="2"/>
    </row>
    <row r="342" spans="10:10" x14ac:dyDescent="0.55000000000000004">
      <c r="J342" s="2"/>
    </row>
    <row r="343" spans="10:10" x14ac:dyDescent="0.55000000000000004">
      <c r="J343" s="2"/>
    </row>
    <row r="344" spans="10:10" x14ac:dyDescent="0.55000000000000004">
      <c r="J344" s="2"/>
    </row>
    <row r="345" spans="10:10" x14ac:dyDescent="0.55000000000000004">
      <c r="J345" s="2"/>
    </row>
    <row r="346" spans="10:10" x14ac:dyDescent="0.55000000000000004">
      <c r="J346" s="2"/>
    </row>
    <row r="347" spans="10:10" x14ac:dyDescent="0.55000000000000004">
      <c r="J347" s="2"/>
    </row>
    <row r="348" spans="10:10" x14ac:dyDescent="0.55000000000000004">
      <c r="J348" s="2"/>
    </row>
    <row r="349" spans="10:10" x14ac:dyDescent="0.55000000000000004">
      <c r="J349" s="2"/>
    </row>
    <row r="350" spans="10:10" x14ac:dyDescent="0.55000000000000004">
      <c r="J350" s="2"/>
    </row>
    <row r="351" spans="10:10" x14ac:dyDescent="0.55000000000000004">
      <c r="J351" s="2"/>
    </row>
    <row r="352" spans="10:10" x14ac:dyDescent="0.55000000000000004">
      <c r="J352" s="2"/>
    </row>
    <row r="353" spans="10:10" x14ac:dyDescent="0.55000000000000004">
      <c r="J353" s="2"/>
    </row>
    <row r="354" spans="10:10" x14ac:dyDescent="0.55000000000000004">
      <c r="J354" s="2"/>
    </row>
    <row r="355" spans="10:10" x14ac:dyDescent="0.55000000000000004">
      <c r="J355" s="2"/>
    </row>
    <row r="356" spans="10:10" x14ac:dyDescent="0.55000000000000004">
      <c r="J356" s="2"/>
    </row>
    <row r="357" spans="10:10" x14ac:dyDescent="0.55000000000000004">
      <c r="J357" s="2"/>
    </row>
    <row r="358" spans="10:10" x14ac:dyDescent="0.55000000000000004">
      <c r="J358" s="2"/>
    </row>
    <row r="359" spans="10:10" x14ac:dyDescent="0.55000000000000004">
      <c r="J359" s="2"/>
    </row>
    <row r="360" spans="10:10" x14ac:dyDescent="0.55000000000000004">
      <c r="J360" s="2"/>
    </row>
    <row r="361" spans="10:10" x14ac:dyDescent="0.55000000000000004">
      <c r="J361" s="2"/>
    </row>
    <row r="362" spans="10:10" x14ac:dyDescent="0.55000000000000004">
      <c r="J362" s="2"/>
    </row>
    <row r="363" spans="10:10" x14ac:dyDescent="0.55000000000000004">
      <c r="J363" s="2"/>
    </row>
    <row r="364" spans="10:10" x14ac:dyDescent="0.55000000000000004">
      <c r="J364" s="2"/>
    </row>
    <row r="365" spans="10:10" x14ac:dyDescent="0.55000000000000004">
      <c r="J365" s="2"/>
    </row>
    <row r="366" spans="10:10" x14ac:dyDescent="0.55000000000000004">
      <c r="J366" s="2"/>
    </row>
    <row r="367" spans="10:10" x14ac:dyDescent="0.55000000000000004">
      <c r="J367" s="2"/>
    </row>
    <row r="368" spans="10:10" x14ac:dyDescent="0.55000000000000004">
      <c r="J368" s="2"/>
    </row>
    <row r="369" spans="10:10" x14ac:dyDescent="0.55000000000000004">
      <c r="J369" s="2"/>
    </row>
    <row r="370" spans="10:10" x14ac:dyDescent="0.55000000000000004">
      <c r="J370" s="2"/>
    </row>
    <row r="371" spans="10:10" x14ac:dyDescent="0.55000000000000004">
      <c r="J371" s="2"/>
    </row>
    <row r="372" spans="10:10" x14ac:dyDescent="0.55000000000000004">
      <c r="J372" s="2"/>
    </row>
    <row r="373" spans="10:10" x14ac:dyDescent="0.55000000000000004">
      <c r="J373" s="2"/>
    </row>
    <row r="374" spans="10:10" x14ac:dyDescent="0.55000000000000004">
      <c r="J374" s="2"/>
    </row>
    <row r="375" spans="10:10" x14ac:dyDescent="0.55000000000000004">
      <c r="J375" s="2"/>
    </row>
    <row r="376" spans="10:10" x14ac:dyDescent="0.55000000000000004">
      <c r="J376" s="2"/>
    </row>
    <row r="377" spans="10:10" x14ac:dyDescent="0.55000000000000004">
      <c r="J377" s="2"/>
    </row>
    <row r="378" spans="10:10" x14ac:dyDescent="0.55000000000000004">
      <c r="J378" s="2"/>
    </row>
    <row r="379" spans="10:10" x14ac:dyDescent="0.55000000000000004">
      <c r="J379" s="2"/>
    </row>
    <row r="380" spans="10:10" x14ac:dyDescent="0.55000000000000004">
      <c r="J380" s="2"/>
    </row>
    <row r="381" spans="10:10" x14ac:dyDescent="0.55000000000000004">
      <c r="J381" s="2"/>
    </row>
    <row r="382" spans="10:10" x14ac:dyDescent="0.55000000000000004">
      <c r="J382" s="2"/>
    </row>
    <row r="383" spans="10:10" x14ac:dyDescent="0.55000000000000004">
      <c r="J383" s="2"/>
    </row>
    <row r="384" spans="10:10" x14ac:dyDescent="0.55000000000000004">
      <c r="J384" s="2"/>
    </row>
    <row r="385" spans="10:10" x14ac:dyDescent="0.55000000000000004">
      <c r="J385" s="2"/>
    </row>
    <row r="386" spans="10:10" x14ac:dyDescent="0.55000000000000004">
      <c r="J386" s="2"/>
    </row>
    <row r="387" spans="10:10" x14ac:dyDescent="0.55000000000000004">
      <c r="J387" s="2"/>
    </row>
    <row r="388" spans="10:10" x14ac:dyDescent="0.55000000000000004">
      <c r="J388" s="2"/>
    </row>
    <row r="389" spans="10:10" x14ac:dyDescent="0.55000000000000004">
      <c r="J389" s="2"/>
    </row>
    <row r="390" spans="10:10" x14ac:dyDescent="0.55000000000000004">
      <c r="J390" s="2"/>
    </row>
    <row r="391" spans="10:10" x14ac:dyDescent="0.55000000000000004">
      <c r="J391" s="2"/>
    </row>
    <row r="392" spans="10:10" x14ac:dyDescent="0.55000000000000004">
      <c r="J392" s="2"/>
    </row>
    <row r="393" spans="10:10" x14ac:dyDescent="0.55000000000000004">
      <c r="J393" s="2"/>
    </row>
    <row r="394" spans="10:10" x14ac:dyDescent="0.55000000000000004">
      <c r="J394" s="2"/>
    </row>
    <row r="395" spans="10:10" x14ac:dyDescent="0.55000000000000004">
      <c r="J395" s="2"/>
    </row>
    <row r="396" spans="10:10" x14ac:dyDescent="0.55000000000000004">
      <c r="J396" s="2"/>
    </row>
    <row r="397" spans="10:10" x14ac:dyDescent="0.55000000000000004">
      <c r="J397" s="2"/>
    </row>
    <row r="398" spans="10:10" x14ac:dyDescent="0.55000000000000004">
      <c r="J398" s="2"/>
    </row>
    <row r="399" spans="10:10" x14ac:dyDescent="0.55000000000000004">
      <c r="J399" s="2"/>
    </row>
    <row r="400" spans="10:10" x14ac:dyDescent="0.55000000000000004">
      <c r="J400" s="2"/>
    </row>
    <row r="401" spans="10:10" x14ac:dyDescent="0.55000000000000004">
      <c r="J401" s="2"/>
    </row>
    <row r="402" spans="10:10" x14ac:dyDescent="0.55000000000000004">
      <c r="J402" s="2"/>
    </row>
    <row r="403" spans="10:10" x14ac:dyDescent="0.55000000000000004">
      <c r="J403" s="2"/>
    </row>
    <row r="404" spans="10:10" x14ac:dyDescent="0.55000000000000004">
      <c r="J404" s="2"/>
    </row>
    <row r="405" spans="10:10" x14ac:dyDescent="0.55000000000000004">
      <c r="J405" s="2"/>
    </row>
    <row r="406" spans="10:10" x14ac:dyDescent="0.55000000000000004">
      <c r="J406" s="2"/>
    </row>
    <row r="407" spans="10:10" x14ac:dyDescent="0.55000000000000004">
      <c r="J407" s="2"/>
    </row>
    <row r="408" spans="10:10" x14ac:dyDescent="0.55000000000000004">
      <c r="J408" s="2"/>
    </row>
    <row r="409" spans="10:10" x14ac:dyDescent="0.55000000000000004">
      <c r="J409" s="2"/>
    </row>
    <row r="410" spans="10:10" x14ac:dyDescent="0.55000000000000004">
      <c r="J410" s="2"/>
    </row>
    <row r="411" spans="10:10" x14ac:dyDescent="0.55000000000000004">
      <c r="J411" s="2"/>
    </row>
    <row r="412" spans="10:10" x14ac:dyDescent="0.55000000000000004">
      <c r="J412" s="2"/>
    </row>
    <row r="413" spans="10:10" x14ac:dyDescent="0.55000000000000004">
      <c r="J413" s="2"/>
    </row>
    <row r="414" spans="10:10" x14ac:dyDescent="0.55000000000000004">
      <c r="J414" s="2"/>
    </row>
    <row r="415" spans="10:10" x14ac:dyDescent="0.55000000000000004">
      <c r="J415" s="2"/>
    </row>
    <row r="416" spans="10:10" x14ac:dyDescent="0.55000000000000004">
      <c r="J416" s="2"/>
    </row>
    <row r="417" spans="10:10" x14ac:dyDescent="0.55000000000000004">
      <c r="J417" s="2"/>
    </row>
    <row r="418" spans="10:10" x14ac:dyDescent="0.55000000000000004">
      <c r="J418" s="2"/>
    </row>
    <row r="419" spans="10:10" x14ac:dyDescent="0.55000000000000004">
      <c r="J419" s="2"/>
    </row>
    <row r="420" spans="10:10" x14ac:dyDescent="0.55000000000000004">
      <c r="J420" s="2"/>
    </row>
    <row r="421" spans="10:10" x14ac:dyDescent="0.55000000000000004">
      <c r="J421" s="2"/>
    </row>
    <row r="422" spans="10:10" x14ac:dyDescent="0.55000000000000004">
      <c r="J422" s="2"/>
    </row>
    <row r="423" spans="10:10" x14ac:dyDescent="0.55000000000000004">
      <c r="J423" s="2"/>
    </row>
    <row r="424" spans="10:10" x14ac:dyDescent="0.55000000000000004">
      <c r="J424" s="2"/>
    </row>
    <row r="425" spans="10:10" x14ac:dyDescent="0.55000000000000004">
      <c r="J425" s="2"/>
    </row>
    <row r="426" spans="10:10" x14ac:dyDescent="0.55000000000000004">
      <c r="J426" s="2"/>
    </row>
    <row r="427" spans="10:10" x14ac:dyDescent="0.55000000000000004">
      <c r="J427" s="2"/>
    </row>
    <row r="428" spans="10:10" x14ac:dyDescent="0.55000000000000004">
      <c r="J428" s="2"/>
    </row>
    <row r="429" spans="10:10" x14ac:dyDescent="0.55000000000000004">
      <c r="J429" s="2"/>
    </row>
    <row r="430" spans="10:10" x14ac:dyDescent="0.55000000000000004">
      <c r="J430" s="2"/>
    </row>
    <row r="431" spans="10:10" x14ac:dyDescent="0.55000000000000004">
      <c r="J431" s="2"/>
    </row>
    <row r="432" spans="10:10" x14ac:dyDescent="0.55000000000000004">
      <c r="J432" s="2"/>
    </row>
    <row r="433" spans="10:10" x14ac:dyDescent="0.55000000000000004">
      <c r="J433" s="2"/>
    </row>
    <row r="434" spans="10:10" x14ac:dyDescent="0.55000000000000004">
      <c r="J434" s="2"/>
    </row>
    <row r="435" spans="10:10" x14ac:dyDescent="0.55000000000000004">
      <c r="J435" s="2"/>
    </row>
    <row r="436" spans="10:10" x14ac:dyDescent="0.55000000000000004">
      <c r="J436" s="2"/>
    </row>
    <row r="437" spans="10:10" x14ac:dyDescent="0.55000000000000004">
      <c r="J437" s="2"/>
    </row>
    <row r="438" spans="10:10" x14ac:dyDescent="0.55000000000000004">
      <c r="J438" s="2"/>
    </row>
    <row r="439" spans="10:10" x14ac:dyDescent="0.55000000000000004">
      <c r="J439" s="2"/>
    </row>
    <row r="440" spans="10:10" x14ac:dyDescent="0.55000000000000004">
      <c r="J440" s="2"/>
    </row>
    <row r="441" spans="10:10" x14ac:dyDescent="0.55000000000000004">
      <c r="J441" s="2"/>
    </row>
    <row r="442" spans="10:10" x14ac:dyDescent="0.55000000000000004">
      <c r="J442" s="2"/>
    </row>
    <row r="443" spans="10:10" x14ac:dyDescent="0.55000000000000004">
      <c r="J443" s="2"/>
    </row>
    <row r="444" spans="10:10" x14ac:dyDescent="0.55000000000000004">
      <c r="J444" s="2"/>
    </row>
    <row r="445" spans="10:10" x14ac:dyDescent="0.55000000000000004">
      <c r="J445" s="2"/>
    </row>
    <row r="446" spans="10:10" x14ac:dyDescent="0.55000000000000004">
      <c r="J446" s="2"/>
    </row>
    <row r="447" spans="10:10" x14ac:dyDescent="0.55000000000000004">
      <c r="J447" s="2"/>
    </row>
    <row r="448" spans="10:10" x14ac:dyDescent="0.55000000000000004">
      <c r="J448" s="2"/>
    </row>
    <row r="449" spans="10:10" x14ac:dyDescent="0.55000000000000004">
      <c r="J449" s="2"/>
    </row>
    <row r="450" spans="10:10" x14ac:dyDescent="0.55000000000000004">
      <c r="J450" s="2"/>
    </row>
    <row r="451" spans="10:10" x14ac:dyDescent="0.55000000000000004">
      <c r="J451" s="2"/>
    </row>
    <row r="452" spans="10:10" x14ac:dyDescent="0.55000000000000004">
      <c r="J452" s="2"/>
    </row>
    <row r="453" spans="10:10" x14ac:dyDescent="0.55000000000000004">
      <c r="J453" s="2"/>
    </row>
    <row r="454" spans="10:10" x14ac:dyDescent="0.55000000000000004">
      <c r="J454" s="2"/>
    </row>
    <row r="455" spans="10:10" x14ac:dyDescent="0.55000000000000004">
      <c r="J455" s="2"/>
    </row>
    <row r="456" spans="10:10" x14ac:dyDescent="0.55000000000000004">
      <c r="J456" s="2"/>
    </row>
    <row r="457" spans="10:10" x14ac:dyDescent="0.55000000000000004">
      <c r="J457" s="2"/>
    </row>
    <row r="458" spans="10:10" x14ac:dyDescent="0.55000000000000004">
      <c r="J458" s="2"/>
    </row>
    <row r="459" spans="10:10" x14ac:dyDescent="0.55000000000000004">
      <c r="J459" s="2"/>
    </row>
    <row r="460" spans="10:10" x14ac:dyDescent="0.55000000000000004">
      <c r="J460" s="2"/>
    </row>
    <row r="461" spans="10:10" x14ac:dyDescent="0.55000000000000004">
      <c r="J461" s="2"/>
    </row>
    <row r="462" spans="10:10" x14ac:dyDescent="0.55000000000000004">
      <c r="J462" s="2"/>
    </row>
    <row r="463" spans="10:10" x14ac:dyDescent="0.55000000000000004">
      <c r="J463" s="2"/>
    </row>
    <row r="464" spans="10:10" x14ac:dyDescent="0.55000000000000004">
      <c r="J464" s="2"/>
    </row>
    <row r="465" spans="10:10" x14ac:dyDescent="0.55000000000000004">
      <c r="J465" s="2"/>
    </row>
    <row r="466" spans="10:10" x14ac:dyDescent="0.55000000000000004">
      <c r="J466" s="2"/>
    </row>
    <row r="467" spans="10:10" x14ac:dyDescent="0.55000000000000004">
      <c r="J467" s="2"/>
    </row>
    <row r="468" spans="10:10" x14ac:dyDescent="0.55000000000000004">
      <c r="J468" s="2"/>
    </row>
    <row r="469" spans="10:10" x14ac:dyDescent="0.55000000000000004">
      <c r="J469" s="2"/>
    </row>
    <row r="470" spans="10:10" x14ac:dyDescent="0.55000000000000004">
      <c r="J470" s="2"/>
    </row>
    <row r="471" spans="10:10" x14ac:dyDescent="0.55000000000000004">
      <c r="J471" s="2"/>
    </row>
    <row r="472" spans="10:10" x14ac:dyDescent="0.55000000000000004">
      <c r="J472" s="2"/>
    </row>
    <row r="473" spans="10:10" x14ac:dyDescent="0.55000000000000004">
      <c r="J473" s="2"/>
    </row>
    <row r="474" spans="10:10" x14ac:dyDescent="0.55000000000000004">
      <c r="J474" s="2"/>
    </row>
    <row r="475" spans="10:10" x14ac:dyDescent="0.55000000000000004">
      <c r="J475" s="2"/>
    </row>
    <row r="476" spans="10:10" x14ac:dyDescent="0.55000000000000004">
      <c r="J476" s="2"/>
    </row>
    <row r="477" spans="10:10" x14ac:dyDescent="0.55000000000000004">
      <c r="J477" s="2"/>
    </row>
    <row r="478" spans="10:10" x14ac:dyDescent="0.55000000000000004">
      <c r="J478" s="2"/>
    </row>
    <row r="479" spans="10:10" x14ac:dyDescent="0.55000000000000004">
      <c r="J479" s="2"/>
    </row>
    <row r="480" spans="10:10" x14ac:dyDescent="0.55000000000000004">
      <c r="J480" s="2"/>
    </row>
    <row r="481" spans="10:10" x14ac:dyDescent="0.55000000000000004">
      <c r="J481" s="2"/>
    </row>
    <row r="482" spans="10:10" x14ac:dyDescent="0.55000000000000004">
      <c r="J482" s="2"/>
    </row>
    <row r="483" spans="10:10" x14ac:dyDescent="0.55000000000000004">
      <c r="J483" s="2"/>
    </row>
    <row r="484" spans="10:10" x14ac:dyDescent="0.55000000000000004">
      <c r="J484" s="2"/>
    </row>
    <row r="485" spans="10:10" x14ac:dyDescent="0.55000000000000004">
      <c r="J485" s="2"/>
    </row>
  </sheetData>
  <protectedRanges>
    <protectedRange sqref="D1" name="범위2"/>
  </protectedRanges>
  <mergeCells count="45">
    <mergeCell ref="A1:C1"/>
    <mergeCell ref="A3:B3"/>
    <mergeCell ref="A4:D7"/>
    <mergeCell ref="A8:A30"/>
    <mergeCell ref="A31:A38"/>
    <mergeCell ref="A39:D39"/>
    <mergeCell ref="A40:D40"/>
    <mergeCell ref="B8:D8"/>
    <mergeCell ref="B12:D12"/>
    <mergeCell ref="B16:D16"/>
    <mergeCell ref="B17:B18"/>
    <mergeCell ref="B19:D19"/>
    <mergeCell ref="B20:B26"/>
    <mergeCell ref="B30:D30"/>
    <mergeCell ref="B31:D31"/>
    <mergeCell ref="B32:D32"/>
    <mergeCell ref="B33:D33"/>
    <mergeCell ref="B34:B37"/>
    <mergeCell ref="B38:D38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25:D25"/>
    <mergeCell ref="C26:D26"/>
    <mergeCell ref="C34:D34"/>
    <mergeCell ref="C35:C37"/>
    <mergeCell ref="E4:J4"/>
    <mergeCell ref="E5:G5"/>
    <mergeCell ref="E6:G6"/>
    <mergeCell ref="F2:G2"/>
    <mergeCell ref="H5:J5"/>
    <mergeCell ref="H6:J6"/>
    <mergeCell ref="K4:L4"/>
    <mergeCell ref="L2:N2"/>
    <mergeCell ref="M4:N4"/>
  </mergeCells>
  <phoneticPr fontId="1" type="noConversion"/>
  <conditionalFormatting sqref="">
    <cfRule type="cellIs" dxfId="171" priority="295" operator="equal">
      <formula>0</formula>
    </cfRule>
  </conditionalFormatting>
  <conditionalFormatting sqref="">
    <cfRule type="cellIs" dxfId="170" priority="302" operator="equal">
      <formula>0</formula>
    </cfRule>
  </conditionalFormatting>
  <conditionalFormatting sqref="">
    <cfRule type="cellIs" dxfId="169" priority="303" operator="greaterThan">
      <formula>8</formula>
    </cfRule>
  </conditionalFormatting>
  <conditionalFormatting sqref="E8">
    <cfRule type="cellIs" dxfId="171" priority="4" operator="equal">
      <formula>0</formula>
    </cfRule>
  </conditionalFormatting>
  <conditionalFormatting sqref="E9">
    <cfRule type="cellIs" dxfId="171" priority="5" operator="equal">
      <formula>0</formula>
    </cfRule>
  </conditionalFormatting>
  <conditionalFormatting sqref="E10">
    <cfRule type="cellIs" dxfId="171" priority="6" operator="equal">
      <formula>0</formula>
    </cfRule>
  </conditionalFormatting>
  <conditionalFormatting sqref="E11">
    <cfRule type="cellIs" dxfId="171" priority="7" operator="equal">
      <formula>0</formula>
    </cfRule>
  </conditionalFormatting>
  <conditionalFormatting sqref="E12">
    <cfRule type="cellIs" dxfId="171" priority="8" operator="equal">
      <formula>0</formula>
    </cfRule>
  </conditionalFormatting>
  <conditionalFormatting sqref="E13">
    <cfRule type="cellIs" dxfId="171" priority="9" operator="equal">
      <formula>0</formula>
    </cfRule>
  </conditionalFormatting>
  <conditionalFormatting sqref="E14">
    <cfRule type="cellIs" dxfId="171" priority="10" operator="equal">
      <formula>0</formula>
    </cfRule>
  </conditionalFormatting>
  <conditionalFormatting sqref="E15">
    <cfRule type="cellIs" dxfId="171" priority="11" operator="equal">
      <formula>0</formula>
    </cfRule>
  </conditionalFormatting>
  <conditionalFormatting sqref="E16">
    <cfRule type="cellIs" dxfId="171" priority="12" operator="equal">
      <formula>0</formula>
    </cfRule>
  </conditionalFormatting>
  <conditionalFormatting sqref="E17">
    <cfRule type="cellIs" dxfId="171" priority="13" operator="equal">
      <formula>0</formula>
    </cfRule>
  </conditionalFormatting>
  <conditionalFormatting sqref="E18">
    <cfRule type="cellIs" dxfId="171" priority="14" operator="equal">
      <formula>0</formula>
    </cfRule>
  </conditionalFormatting>
  <conditionalFormatting sqref="E19">
    <cfRule type="cellIs" dxfId="171" priority="15" operator="equal">
      <formula>0</formula>
    </cfRule>
  </conditionalFormatting>
  <conditionalFormatting sqref="E20">
    <cfRule type="cellIs" dxfId="171" priority="16" operator="equal">
      <formula>0</formula>
    </cfRule>
  </conditionalFormatting>
  <conditionalFormatting sqref="E21">
    <cfRule type="cellIs" dxfId="171" priority="17" operator="equal">
      <formula>0</formula>
    </cfRule>
  </conditionalFormatting>
  <conditionalFormatting sqref="E22">
    <cfRule type="cellIs" dxfId="171" priority="18" operator="equal">
      <formula>0</formula>
    </cfRule>
  </conditionalFormatting>
  <conditionalFormatting sqref="E23">
    <cfRule type="cellIs" dxfId="171" priority="19" operator="equal">
      <formula>0</formula>
    </cfRule>
  </conditionalFormatting>
  <conditionalFormatting sqref="E24">
    <cfRule type="cellIs" dxfId="171" priority="20" operator="equal">
      <formula>0</formula>
    </cfRule>
  </conditionalFormatting>
  <conditionalFormatting sqref="E25">
    <cfRule type="cellIs" dxfId="171" priority="21" operator="equal">
      <formula>0</formula>
    </cfRule>
  </conditionalFormatting>
  <conditionalFormatting sqref="E26">
    <cfRule type="cellIs" dxfId="171" priority="22" operator="equal">
      <formula>0</formula>
    </cfRule>
  </conditionalFormatting>
  <conditionalFormatting sqref="E27">
    <cfRule type="cellIs" dxfId="171" priority="23" operator="equal">
      <formula>0</formula>
    </cfRule>
  </conditionalFormatting>
  <conditionalFormatting sqref="E28">
    <cfRule type="cellIs" dxfId="171" priority="24" operator="equal">
      <formula>0</formula>
    </cfRule>
  </conditionalFormatting>
  <conditionalFormatting sqref="E29">
    <cfRule type="cellIs" dxfId="171" priority="25" operator="equal">
      <formula>0</formula>
    </cfRule>
  </conditionalFormatting>
  <conditionalFormatting sqref="E31">
    <cfRule type="cellIs" dxfId="170" priority="26" operator="equal">
      <formula>0</formula>
    </cfRule>
  </conditionalFormatting>
  <conditionalFormatting sqref="E32">
    <cfRule type="cellIs" dxfId="170" priority="27" operator="equal">
      <formula>0</formula>
    </cfRule>
  </conditionalFormatting>
  <conditionalFormatting sqref="E33">
    <cfRule type="cellIs" dxfId="170" priority="28" operator="equal">
      <formula>0</formula>
    </cfRule>
  </conditionalFormatting>
  <conditionalFormatting sqref="E34">
    <cfRule type="cellIs" dxfId="170" priority="29" operator="equal">
      <formula>0</formula>
    </cfRule>
  </conditionalFormatting>
  <conditionalFormatting sqref="E35">
    <cfRule type="cellIs" dxfId="170" priority="30" operator="equal">
      <formula>0</formula>
    </cfRule>
  </conditionalFormatting>
  <conditionalFormatting sqref="E36">
    <cfRule type="cellIs" dxfId="170" priority="31" operator="equal">
      <formula>0</formula>
    </cfRule>
  </conditionalFormatting>
  <conditionalFormatting sqref="E37">
    <cfRule type="cellIs" dxfId="170" priority="32" operator="equal">
      <formula>0</formula>
    </cfRule>
  </conditionalFormatting>
  <conditionalFormatting sqref="E40">
    <cfRule type="cellIs" dxfId="169" priority="33" operator="greaterThan">
      <formula>8</formula>
    </cfRule>
  </conditionalFormatting>
  <conditionalFormatting sqref="F8">
    <cfRule type="cellIs" dxfId="171" priority="34" operator="equal">
      <formula>0</formula>
    </cfRule>
  </conditionalFormatting>
  <conditionalFormatting sqref="F9">
    <cfRule type="cellIs" dxfId="171" priority="35" operator="equal">
      <formula>0</formula>
    </cfRule>
  </conditionalFormatting>
  <conditionalFormatting sqref="F10">
    <cfRule type="cellIs" dxfId="171" priority="36" operator="equal">
      <formula>0</formula>
    </cfRule>
  </conditionalFormatting>
  <conditionalFormatting sqref="F11">
    <cfRule type="cellIs" dxfId="171" priority="37" operator="equal">
      <formula>0</formula>
    </cfRule>
  </conditionalFormatting>
  <conditionalFormatting sqref="F12">
    <cfRule type="cellIs" dxfId="171" priority="38" operator="equal">
      <formula>0</formula>
    </cfRule>
  </conditionalFormatting>
  <conditionalFormatting sqref="F13">
    <cfRule type="cellIs" dxfId="171" priority="39" operator="equal">
      <formula>0</formula>
    </cfRule>
  </conditionalFormatting>
  <conditionalFormatting sqref="F14">
    <cfRule type="cellIs" dxfId="171" priority="40" operator="equal">
      <formula>0</formula>
    </cfRule>
  </conditionalFormatting>
  <conditionalFormatting sqref="F15">
    <cfRule type="cellIs" dxfId="171" priority="41" operator="equal">
      <formula>0</formula>
    </cfRule>
  </conditionalFormatting>
  <conditionalFormatting sqref="F16">
    <cfRule type="cellIs" dxfId="171" priority="42" operator="equal">
      <formula>0</formula>
    </cfRule>
  </conditionalFormatting>
  <conditionalFormatting sqref="F17">
    <cfRule type="cellIs" dxfId="171" priority="43" operator="equal">
      <formula>0</formula>
    </cfRule>
  </conditionalFormatting>
  <conditionalFormatting sqref="F18">
    <cfRule type="cellIs" dxfId="171" priority="44" operator="equal">
      <formula>0</formula>
    </cfRule>
  </conditionalFormatting>
  <conditionalFormatting sqref="F19">
    <cfRule type="cellIs" dxfId="171" priority="45" operator="equal">
      <formula>0</formula>
    </cfRule>
  </conditionalFormatting>
  <conditionalFormatting sqref="F20">
    <cfRule type="cellIs" dxfId="171" priority="46" operator="equal">
      <formula>0</formula>
    </cfRule>
  </conditionalFormatting>
  <conditionalFormatting sqref="F21">
    <cfRule type="cellIs" dxfId="171" priority="47" operator="equal">
      <formula>0</formula>
    </cfRule>
  </conditionalFormatting>
  <conditionalFormatting sqref="F22">
    <cfRule type="cellIs" dxfId="171" priority="48" operator="equal">
      <formula>0</formula>
    </cfRule>
  </conditionalFormatting>
  <conditionalFormatting sqref="F23">
    <cfRule type="cellIs" dxfId="171" priority="49" operator="equal">
      <formula>0</formula>
    </cfRule>
  </conditionalFormatting>
  <conditionalFormatting sqref="F24">
    <cfRule type="cellIs" dxfId="171" priority="50" operator="equal">
      <formula>0</formula>
    </cfRule>
  </conditionalFormatting>
  <conditionalFormatting sqref="F25">
    <cfRule type="cellIs" dxfId="171" priority="51" operator="equal">
      <formula>0</formula>
    </cfRule>
  </conditionalFormatting>
  <conditionalFormatting sqref="F26">
    <cfRule type="cellIs" dxfId="171" priority="52" operator="equal">
      <formula>0</formula>
    </cfRule>
  </conditionalFormatting>
  <conditionalFormatting sqref="F27">
    <cfRule type="cellIs" dxfId="171" priority="53" operator="equal">
      <formula>0</formula>
    </cfRule>
  </conditionalFormatting>
  <conditionalFormatting sqref="F28">
    <cfRule type="cellIs" dxfId="171" priority="54" operator="equal">
      <formula>0</formula>
    </cfRule>
  </conditionalFormatting>
  <conditionalFormatting sqref="F29">
    <cfRule type="cellIs" dxfId="171" priority="55" operator="equal">
      <formula>0</formula>
    </cfRule>
  </conditionalFormatting>
  <conditionalFormatting sqref="F31">
    <cfRule type="cellIs" dxfId="170" priority="56" operator="equal">
      <formula>0</formula>
    </cfRule>
  </conditionalFormatting>
  <conditionalFormatting sqref="F32">
    <cfRule type="cellIs" dxfId="170" priority="57" operator="equal">
      <formula>0</formula>
    </cfRule>
  </conditionalFormatting>
  <conditionalFormatting sqref="F33">
    <cfRule type="cellIs" dxfId="170" priority="58" operator="equal">
      <formula>0</formula>
    </cfRule>
  </conditionalFormatting>
  <conditionalFormatting sqref="F34">
    <cfRule type="cellIs" dxfId="170" priority="59" operator="equal">
      <formula>0</formula>
    </cfRule>
  </conditionalFormatting>
  <conditionalFormatting sqref="F35">
    <cfRule type="cellIs" dxfId="170" priority="60" operator="equal">
      <formula>0</formula>
    </cfRule>
  </conditionalFormatting>
  <conditionalFormatting sqref="F36">
    <cfRule type="cellIs" dxfId="170" priority="61" operator="equal">
      <formula>0</formula>
    </cfRule>
  </conditionalFormatting>
  <conditionalFormatting sqref="F37">
    <cfRule type="cellIs" dxfId="170" priority="62" operator="equal">
      <formula>0</formula>
    </cfRule>
  </conditionalFormatting>
  <conditionalFormatting sqref="F40">
    <cfRule type="cellIs" dxfId="169" priority="63" operator="greaterThan">
      <formula>8</formula>
    </cfRule>
  </conditionalFormatting>
  <conditionalFormatting sqref="G8">
    <cfRule type="cellIs" dxfId="171" priority="64" operator="equal">
      <formula>0</formula>
    </cfRule>
  </conditionalFormatting>
  <conditionalFormatting sqref="G9">
    <cfRule type="cellIs" dxfId="171" priority="65" operator="equal">
      <formula>0</formula>
    </cfRule>
  </conditionalFormatting>
  <conditionalFormatting sqref="G10">
    <cfRule type="cellIs" dxfId="171" priority="66" operator="equal">
      <formula>0</formula>
    </cfRule>
  </conditionalFormatting>
  <conditionalFormatting sqref="G11">
    <cfRule type="cellIs" dxfId="171" priority="67" operator="equal">
      <formula>0</formula>
    </cfRule>
  </conditionalFormatting>
  <conditionalFormatting sqref="G12">
    <cfRule type="cellIs" dxfId="171" priority="68" operator="equal">
      <formula>0</formula>
    </cfRule>
  </conditionalFormatting>
  <conditionalFormatting sqref="G13">
    <cfRule type="cellIs" dxfId="171" priority="69" operator="equal">
      <formula>0</formula>
    </cfRule>
  </conditionalFormatting>
  <conditionalFormatting sqref="G14">
    <cfRule type="cellIs" dxfId="171" priority="70" operator="equal">
      <formula>0</formula>
    </cfRule>
  </conditionalFormatting>
  <conditionalFormatting sqref="G15">
    <cfRule type="cellIs" dxfId="171" priority="71" operator="equal">
      <formula>0</formula>
    </cfRule>
  </conditionalFormatting>
  <conditionalFormatting sqref="G16">
    <cfRule type="cellIs" dxfId="171" priority="72" operator="equal">
      <formula>0</formula>
    </cfRule>
  </conditionalFormatting>
  <conditionalFormatting sqref="G17">
    <cfRule type="cellIs" dxfId="171" priority="73" operator="equal">
      <formula>0</formula>
    </cfRule>
  </conditionalFormatting>
  <conditionalFormatting sqref="G18">
    <cfRule type="cellIs" dxfId="171" priority="74" operator="equal">
      <formula>0</formula>
    </cfRule>
  </conditionalFormatting>
  <conditionalFormatting sqref="G19">
    <cfRule type="cellIs" dxfId="171" priority="75" operator="equal">
      <formula>0</formula>
    </cfRule>
  </conditionalFormatting>
  <conditionalFormatting sqref="G20">
    <cfRule type="cellIs" dxfId="171" priority="76" operator="equal">
      <formula>0</formula>
    </cfRule>
  </conditionalFormatting>
  <conditionalFormatting sqref="G21">
    <cfRule type="cellIs" dxfId="171" priority="77" operator="equal">
      <formula>0</formula>
    </cfRule>
  </conditionalFormatting>
  <conditionalFormatting sqref="G22">
    <cfRule type="cellIs" dxfId="171" priority="78" operator="equal">
      <formula>0</formula>
    </cfRule>
  </conditionalFormatting>
  <conditionalFormatting sqref="G23">
    <cfRule type="cellIs" dxfId="171" priority="79" operator="equal">
      <formula>0</formula>
    </cfRule>
  </conditionalFormatting>
  <conditionalFormatting sqref="G24">
    <cfRule type="cellIs" dxfId="171" priority="80" operator="equal">
      <formula>0</formula>
    </cfRule>
  </conditionalFormatting>
  <conditionalFormatting sqref="G25">
    <cfRule type="cellIs" dxfId="171" priority="81" operator="equal">
      <formula>0</formula>
    </cfRule>
  </conditionalFormatting>
  <conditionalFormatting sqref="G26">
    <cfRule type="cellIs" dxfId="171" priority="82" operator="equal">
      <formula>0</formula>
    </cfRule>
  </conditionalFormatting>
  <conditionalFormatting sqref="G27">
    <cfRule type="cellIs" dxfId="171" priority="83" operator="equal">
      <formula>0</formula>
    </cfRule>
  </conditionalFormatting>
  <conditionalFormatting sqref="G28">
    <cfRule type="cellIs" dxfId="171" priority="84" operator="equal">
      <formula>0</formula>
    </cfRule>
  </conditionalFormatting>
  <conditionalFormatting sqref="G29">
    <cfRule type="cellIs" dxfId="171" priority="85" operator="equal">
      <formula>0</formula>
    </cfRule>
  </conditionalFormatting>
  <conditionalFormatting sqref="G31">
    <cfRule type="cellIs" dxfId="170" priority="86" operator="equal">
      <formula>0</formula>
    </cfRule>
  </conditionalFormatting>
  <conditionalFormatting sqref="G32">
    <cfRule type="cellIs" dxfId="170" priority="87" operator="equal">
      <formula>0</formula>
    </cfRule>
  </conditionalFormatting>
  <conditionalFormatting sqref="G33">
    <cfRule type="cellIs" dxfId="170" priority="88" operator="equal">
      <formula>0</formula>
    </cfRule>
  </conditionalFormatting>
  <conditionalFormatting sqref="G34">
    <cfRule type="cellIs" dxfId="170" priority="89" operator="equal">
      <formula>0</formula>
    </cfRule>
  </conditionalFormatting>
  <conditionalFormatting sqref="G35">
    <cfRule type="cellIs" dxfId="170" priority="90" operator="equal">
      <formula>0</formula>
    </cfRule>
  </conditionalFormatting>
  <conditionalFormatting sqref="G36">
    <cfRule type="cellIs" dxfId="170" priority="91" operator="equal">
      <formula>0</formula>
    </cfRule>
  </conditionalFormatting>
  <conditionalFormatting sqref="G37">
    <cfRule type="cellIs" dxfId="170" priority="92" operator="equal">
      <formula>0</formula>
    </cfRule>
  </conditionalFormatting>
  <conditionalFormatting sqref="G40">
    <cfRule type="cellIs" dxfId="169" priority="93" operator="greaterThan">
      <formula>8</formula>
    </cfRule>
  </conditionalFormatting>
  <conditionalFormatting sqref="H8">
    <cfRule type="cellIs" dxfId="171" priority="94" operator="equal">
      <formula>0</formula>
    </cfRule>
  </conditionalFormatting>
  <conditionalFormatting sqref="H9">
    <cfRule type="cellIs" dxfId="171" priority="95" operator="equal">
      <formula>0</formula>
    </cfRule>
  </conditionalFormatting>
  <conditionalFormatting sqref="H10">
    <cfRule type="cellIs" dxfId="171" priority="96" operator="equal">
      <formula>0</formula>
    </cfRule>
  </conditionalFormatting>
  <conditionalFormatting sqref="H11">
    <cfRule type="cellIs" dxfId="171" priority="97" operator="equal">
      <formula>0</formula>
    </cfRule>
  </conditionalFormatting>
  <conditionalFormatting sqref="H12">
    <cfRule type="cellIs" dxfId="171" priority="98" operator="equal">
      <formula>0</formula>
    </cfRule>
  </conditionalFormatting>
  <conditionalFormatting sqref="H13">
    <cfRule type="cellIs" dxfId="171" priority="99" operator="equal">
      <formula>0</formula>
    </cfRule>
  </conditionalFormatting>
  <conditionalFormatting sqref="H14">
    <cfRule type="cellIs" dxfId="171" priority="100" operator="equal">
      <formula>0</formula>
    </cfRule>
  </conditionalFormatting>
  <conditionalFormatting sqref="H15">
    <cfRule type="cellIs" dxfId="171" priority="101" operator="equal">
      <formula>0</formula>
    </cfRule>
  </conditionalFormatting>
  <conditionalFormatting sqref="H16">
    <cfRule type="cellIs" dxfId="171" priority="102" operator="equal">
      <formula>0</formula>
    </cfRule>
  </conditionalFormatting>
  <conditionalFormatting sqref="H17">
    <cfRule type="cellIs" dxfId="171" priority="103" operator="equal">
      <formula>0</formula>
    </cfRule>
  </conditionalFormatting>
  <conditionalFormatting sqref="H18">
    <cfRule type="cellIs" dxfId="171" priority="104" operator="equal">
      <formula>0</formula>
    </cfRule>
  </conditionalFormatting>
  <conditionalFormatting sqref="H19">
    <cfRule type="cellIs" dxfId="171" priority="105" operator="equal">
      <formula>0</formula>
    </cfRule>
  </conditionalFormatting>
  <conditionalFormatting sqref="H20">
    <cfRule type="cellIs" dxfId="171" priority="106" operator="equal">
      <formula>0</formula>
    </cfRule>
  </conditionalFormatting>
  <conditionalFormatting sqref="H21">
    <cfRule type="cellIs" dxfId="171" priority="107" operator="equal">
      <formula>0</formula>
    </cfRule>
  </conditionalFormatting>
  <conditionalFormatting sqref="H22">
    <cfRule type="cellIs" dxfId="171" priority="108" operator="equal">
      <formula>0</formula>
    </cfRule>
  </conditionalFormatting>
  <conditionalFormatting sqref="H23">
    <cfRule type="cellIs" dxfId="171" priority="109" operator="equal">
      <formula>0</formula>
    </cfRule>
  </conditionalFormatting>
  <conditionalFormatting sqref="H24">
    <cfRule type="cellIs" dxfId="171" priority="110" operator="equal">
      <formula>0</formula>
    </cfRule>
  </conditionalFormatting>
  <conditionalFormatting sqref="H25">
    <cfRule type="cellIs" dxfId="171" priority="111" operator="equal">
      <formula>0</formula>
    </cfRule>
  </conditionalFormatting>
  <conditionalFormatting sqref="H26">
    <cfRule type="cellIs" dxfId="171" priority="112" operator="equal">
      <formula>0</formula>
    </cfRule>
  </conditionalFormatting>
  <conditionalFormatting sqref="H27">
    <cfRule type="cellIs" dxfId="171" priority="113" operator="equal">
      <formula>0</formula>
    </cfRule>
  </conditionalFormatting>
  <conditionalFormatting sqref="H28">
    <cfRule type="cellIs" dxfId="171" priority="114" operator="equal">
      <formula>0</formula>
    </cfRule>
  </conditionalFormatting>
  <conditionalFormatting sqref="H29">
    <cfRule type="cellIs" dxfId="171" priority="115" operator="equal">
      <formula>0</formula>
    </cfRule>
  </conditionalFormatting>
  <conditionalFormatting sqref="H31">
    <cfRule type="cellIs" dxfId="170" priority="116" operator="equal">
      <formula>0</formula>
    </cfRule>
  </conditionalFormatting>
  <conditionalFormatting sqref="H32">
    <cfRule type="cellIs" dxfId="170" priority="117" operator="equal">
      <formula>0</formula>
    </cfRule>
  </conditionalFormatting>
  <conditionalFormatting sqref="H33">
    <cfRule type="cellIs" dxfId="170" priority="118" operator="equal">
      <formula>0</formula>
    </cfRule>
  </conditionalFormatting>
  <conditionalFormatting sqref="H34">
    <cfRule type="cellIs" dxfId="170" priority="119" operator="equal">
      <formula>0</formula>
    </cfRule>
  </conditionalFormatting>
  <conditionalFormatting sqref="H35">
    <cfRule type="cellIs" dxfId="170" priority="120" operator="equal">
      <formula>0</formula>
    </cfRule>
  </conditionalFormatting>
  <conditionalFormatting sqref="H36">
    <cfRule type="cellIs" dxfId="170" priority="121" operator="equal">
      <formula>0</formula>
    </cfRule>
  </conditionalFormatting>
  <conditionalFormatting sqref="H37">
    <cfRule type="cellIs" dxfId="170" priority="122" operator="equal">
      <formula>0</formula>
    </cfRule>
  </conditionalFormatting>
  <conditionalFormatting sqref="H40">
    <cfRule type="cellIs" dxfId="169" priority="123" operator="greaterThan">
      <formula>8</formula>
    </cfRule>
  </conditionalFormatting>
  <conditionalFormatting sqref="I8">
    <cfRule type="cellIs" dxfId="171" priority="124" operator="equal">
      <formula>0</formula>
    </cfRule>
  </conditionalFormatting>
  <conditionalFormatting sqref="I9">
    <cfRule type="cellIs" dxfId="171" priority="125" operator="equal">
      <formula>0</formula>
    </cfRule>
  </conditionalFormatting>
  <conditionalFormatting sqref="I10">
    <cfRule type="cellIs" dxfId="171" priority="126" operator="equal">
      <formula>0</formula>
    </cfRule>
  </conditionalFormatting>
  <conditionalFormatting sqref="I11">
    <cfRule type="cellIs" dxfId="171" priority="127" operator="equal">
      <formula>0</formula>
    </cfRule>
  </conditionalFormatting>
  <conditionalFormatting sqref="I12">
    <cfRule type="cellIs" dxfId="171" priority="128" operator="equal">
      <formula>0</formula>
    </cfRule>
  </conditionalFormatting>
  <conditionalFormatting sqref="I13">
    <cfRule type="cellIs" dxfId="171" priority="129" operator="equal">
      <formula>0</formula>
    </cfRule>
  </conditionalFormatting>
  <conditionalFormatting sqref="I14">
    <cfRule type="cellIs" dxfId="171" priority="130" operator="equal">
      <formula>0</formula>
    </cfRule>
  </conditionalFormatting>
  <conditionalFormatting sqref="I15">
    <cfRule type="cellIs" dxfId="171" priority="131" operator="equal">
      <formula>0</formula>
    </cfRule>
  </conditionalFormatting>
  <conditionalFormatting sqref="I16">
    <cfRule type="cellIs" dxfId="171" priority="132" operator="equal">
      <formula>0</formula>
    </cfRule>
  </conditionalFormatting>
  <conditionalFormatting sqref="I17">
    <cfRule type="cellIs" dxfId="171" priority="133" operator="equal">
      <formula>0</formula>
    </cfRule>
  </conditionalFormatting>
  <conditionalFormatting sqref="I18">
    <cfRule type="cellIs" dxfId="171" priority="134" operator="equal">
      <formula>0</formula>
    </cfRule>
  </conditionalFormatting>
  <conditionalFormatting sqref="I19">
    <cfRule type="cellIs" dxfId="171" priority="135" operator="equal">
      <formula>0</formula>
    </cfRule>
  </conditionalFormatting>
  <conditionalFormatting sqref="I20">
    <cfRule type="cellIs" dxfId="171" priority="136" operator="equal">
      <formula>0</formula>
    </cfRule>
  </conditionalFormatting>
  <conditionalFormatting sqref="I21">
    <cfRule type="cellIs" dxfId="171" priority="137" operator="equal">
      <formula>0</formula>
    </cfRule>
  </conditionalFormatting>
  <conditionalFormatting sqref="I22">
    <cfRule type="cellIs" dxfId="171" priority="138" operator="equal">
      <formula>0</formula>
    </cfRule>
  </conditionalFormatting>
  <conditionalFormatting sqref="I23">
    <cfRule type="cellIs" dxfId="171" priority="139" operator="equal">
      <formula>0</formula>
    </cfRule>
  </conditionalFormatting>
  <conditionalFormatting sqref="I24">
    <cfRule type="cellIs" dxfId="171" priority="140" operator="equal">
      <formula>0</formula>
    </cfRule>
  </conditionalFormatting>
  <conditionalFormatting sqref="I25">
    <cfRule type="cellIs" dxfId="171" priority="141" operator="equal">
      <formula>0</formula>
    </cfRule>
  </conditionalFormatting>
  <conditionalFormatting sqref="I26">
    <cfRule type="cellIs" dxfId="171" priority="142" operator="equal">
      <formula>0</formula>
    </cfRule>
  </conditionalFormatting>
  <conditionalFormatting sqref="I27">
    <cfRule type="cellIs" dxfId="171" priority="143" operator="equal">
      <formula>0</formula>
    </cfRule>
  </conditionalFormatting>
  <conditionalFormatting sqref="I28">
    <cfRule type="cellIs" dxfId="171" priority="144" operator="equal">
      <formula>0</formula>
    </cfRule>
  </conditionalFormatting>
  <conditionalFormatting sqref="I29">
    <cfRule type="cellIs" dxfId="171" priority="145" operator="equal">
      <formula>0</formula>
    </cfRule>
  </conditionalFormatting>
  <conditionalFormatting sqref="I31">
    <cfRule type="cellIs" dxfId="170" priority="146" operator="equal">
      <formula>0</formula>
    </cfRule>
  </conditionalFormatting>
  <conditionalFormatting sqref="I32">
    <cfRule type="cellIs" dxfId="170" priority="147" operator="equal">
      <formula>0</formula>
    </cfRule>
  </conditionalFormatting>
  <conditionalFormatting sqref="I33">
    <cfRule type="cellIs" dxfId="170" priority="148" operator="equal">
      <formula>0</formula>
    </cfRule>
  </conditionalFormatting>
  <conditionalFormatting sqref="I34">
    <cfRule type="cellIs" dxfId="170" priority="149" operator="equal">
      <formula>0</formula>
    </cfRule>
  </conditionalFormatting>
  <conditionalFormatting sqref="I35">
    <cfRule type="cellIs" dxfId="170" priority="150" operator="equal">
      <formula>0</formula>
    </cfRule>
  </conditionalFormatting>
  <conditionalFormatting sqref="I36">
    <cfRule type="cellIs" dxfId="170" priority="151" operator="equal">
      <formula>0</formula>
    </cfRule>
  </conditionalFormatting>
  <conditionalFormatting sqref="I37">
    <cfRule type="cellIs" dxfId="170" priority="152" operator="equal">
      <formula>0</formula>
    </cfRule>
  </conditionalFormatting>
  <conditionalFormatting sqref="I40">
    <cfRule type="cellIs" dxfId="169" priority="153" operator="greaterThan">
      <formula>8</formula>
    </cfRule>
  </conditionalFormatting>
  <conditionalFormatting sqref="J8">
    <cfRule type="cellIs" dxfId="171" priority="154" operator="equal">
      <formula>0</formula>
    </cfRule>
  </conditionalFormatting>
  <conditionalFormatting sqref="J9">
    <cfRule type="cellIs" dxfId="171" priority="155" operator="equal">
      <formula>0</formula>
    </cfRule>
  </conditionalFormatting>
  <conditionalFormatting sqref="J10">
    <cfRule type="cellIs" dxfId="171" priority="156" operator="equal">
      <formula>0</formula>
    </cfRule>
  </conditionalFormatting>
  <conditionalFormatting sqref="J11">
    <cfRule type="cellIs" dxfId="171" priority="157" operator="equal">
      <formula>0</formula>
    </cfRule>
  </conditionalFormatting>
  <conditionalFormatting sqref="J12">
    <cfRule type="cellIs" dxfId="171" priority="158" operator="equal">
      <formula>0</formula>
    </cfRule>
  </conditionalFormatting>
  <conditionalFormatting sqref="J13">
    <cfRule type="cellIs" dxfId="171" priority="159" operator="equal">
      <formula>0</formula>
    </cfRule>
  </conditionalFormatting>
  <conditionalFormatting sqref="J14">
    <cfRule type="cellIs" dxfId="171" priority="160" operator="equal">
      <formula>0</formula>
    </cfRule>
  </conditionalFormatting>
  <conditionalFormatting sqref="J15">
    <cfRule type="cellIs" dxfId="171" priority="161" operator="equal">
      <formula>0</formula>
    </cfRule>
  </conditionalFormatting>
  <conditionalFormatting sqref="J16">
    <cfRule type="cellIs" dxfId="171" priority="162" operator="equal">
      <formula>0</formula>
    </cfRule>
  </conditionalFormatting>
  <conditionalFormatting sqref="J17">
    <cfRule type="cellIs" dxfId="171" priority="163" operator="equal">
      <formula>0</formula>
    </cfRule>
  </conditionalFormatting>
  <conditionalFormatting sqref="J18">
    <cfRule type="cellIs" dxfId="171" priority="164" operator="equal">
      <formula>0</formula>
    </cfRule>
  </conditionalFormatting>
  <conditionalFormatting sqref="J19">
    <cfRule type="cellIs" dxfId="171" priority="165" operator="equal">
      <formula>0</formula>
    </cfRule>
  </conditionalFormatting>
  <conditionalFormatting sqref="J20">
    <cfRule type="cellIs" dxfId="171" priority="166" operator="equal">
      <formula>0</formula>
    </cfRule>
  </conditionalFormatting>
  <conditionalFormatting sqref="J21">
    <cfRule type="cellIs" dxfId="171" priority="167" operator="equal">
      <formula>0</formula>
    </cfRule>
  </conditionalFormatting>
  <conditionalFormatting sqref="J22">
    <cfRule type="cellIs" dxfId="171" priority="168" operator="equal">
      <formula>0</formula>
    </cfRule>
  </conditionalFormatting>
  <conditionalFormatting sqref="J23">
    <cfRule type="cellIs" dxfId="171" priority="169" operator="equal">
      <formula>0</formula>
    </cfRule>
  </conditionalFormatting>
  <conditionalFormatting sqref="J24">
    <cfRule type="cellIs" dxfId="171" priority="170" operator="equal">
      <formula>0</formula>
    </cfRule>
  </conditionalFormatting>
  <conditionalFormatting sqref="J25">
    <cfRule type="cellIs" dxfId="171" priority="171" operator="equal">
      <formula>0</formula>
    </cfRule>
  </conditionalFormatting>
  <conditionalFormatting sqref="J26">
    <cfRule type="cellIs" dxfId="171" priority="172" operator="equal">
      <formula>0</formula>
    </cfRule>
  </conditionalFormatting>
  <conditionalFormatting sqref="J27">
    <cfRule type="cellIs" dxfId="171" priority="173" operator="equal">
      <formula>0</formula>
    </cfRule>
  </conditionalFormatting>
  <conditionalFormatting sqref="J28">
    <cfRule type="cellIs" dxfId="171" priority="174" operator="equal">
      <formula>0</formula>
    </cfRule>
  </conditionalFormatting>
  <conditionalFormatting sqref="J29">
    <cfRule type="cellIs" dxfId="171" priority="175" operator="equal">
      <formula>0</formula>
    </cfRule>
  </conditionalFormatting>
  <conditionalFormatting sqref="J31">
    <cfRule type="cellIs" dxfId="170" priority="176" operator="equal">
      <formula>0</formula>
    </cfRule>
  </conditionalFormatting>
  <conditionalFormatting sqref="J32">
    <cfRule type="cellIs" dxfId="170" priority="177" operator="equal">
      <formula>0</formula>
    </cfRule>
  </conditionalFormatting>
  <conditionalFormatting sqref="J33">
    <cfRule type="cellIs" dxfId="170" priority="178" operator="equal">
      <formula>0</formula>
    </cfRule>
  </conditionalFormatting>
  <conditionalFormatting sqref="J34">
    <cfRule type="cellIs" dxfId="170" priority="179" operator="equal">
      <formula>0</formula>
    </cfRule>
  </conditionalFormatting>
  <conditionalFormatting sqref="J35">
    <cfRule type="cellIs" dxfId="170" priority="180" operator="equal">
      <formula>0</formula>
    </cfRule>
  </conditionalFormatting>
  <conditionalFormatting sqref="J36">
    <cfRule type="cellIs" dxfId="170" priority="181" operator="equal">
      <formula>0</formula>
    </cfRule>
  </conditionalFormatting>
  <conditionalFormatting sqref="J37">
    <cfRule type="cellIs" dxfId="170" priority="182" operator="equal">
      <formula>0</formula>
    </cfRule>
  </conditionalFormatting>
  <conditionalFormatting sqref="J40">
    <cfRule type="cellIs" dxfId="169" priority="183" operator="greaterThan">
      <formula>8</formula>
    </cfRule>
  </conditionalFormatting>
  <conditionalFormatting sqref="K8">
    <cfRule type="cellIs" dxfId="171" priority="184" operator="equal">
      <formula>0</formula>
    </cfRule>
  </conditionalFormatting>
  <conditionalFormatting sqref="K9">
    <cfRule type="cellIs" dxfId="171" priority="185" operator="equal">
      <formula>0</formula>
    </cfRule>
  </conditionalFormatting>
  <conditionalFormatting sqref="K10">
    <cfRule type="cellIs" dxfId="171" priority="186" operator="equal">
      <formula>0</formula>
    </cfRule>
  </conditionalFormatting>
  <conditionalFormatting sqref="K11">
    <cfRule type="cellIs" dxfId="171" priority="187" operator="equal">
      <formula>0</formula>
    </cfRule>
  </conditionalFormatting>
  <conditionalFormatting sqref="K12">
    <cfRule type="cellIs" dxfId="171" priority="188" operator="equal">
      <formula>0</formula>
    </cfRule>
  </conditionalFormatting>
  <conditionalFormatting sqref="K13">
    <cfRule type="cellIs" dxfId="171" priority="189" operator="equal">
      <formula>0</formula>
    </cfRule>
  </conditionalFormatting>
  <conditionalFormatting sqref="K14">
    <cfRule type="cellIs" dxfId="171" priority="190" operator="equal">
      <formula>0</formula>
    </cfRule>
  </conditionalFormatting>
  <conditionalFormatting sqref="K15">
    <cfRule type="cellIs" dxfId="171" priority="191" operator="equal">
      <formula>0</formula>
    </cfRule>
  </conditionalFormatting>
  <conditionalFormatting sqref="K16">
    <cfRule type="cellIs" dxfId="171" priority="192" operator="equal">
      <formula>0</formula>
    </cfRule>
  </conditionalFormatting>
  <conditionalFormatting sqref="K17">
    <cfRule type="cellIs" dxfId="171" priority="193" operator="equal">
      <formula>0</formula>
    </cfRule>
  </conditionalFormatting>
  <conditionalFormatting sqref="K18">
    <cfRule type="cellIs" dxfId="171" priority="194" operator="equal">
      <formula>0</formula>
    </cfRule>
  </conditionalFormatting>
  <conditionalFormatting sqref="K19">
    <cfRule type="cellIs" dxfId="171" priority="195" operator="equal">
      <formula>0</formula>
    </cfRule>
  </conditionalFormatting>
  <conditionalFormatting sqref="K20">
    <cfRule type="cellIs" dxfId="171" priority="196" operator="equal">
      <formula>0</formula>
    </cfRule>
  </conditionalFormatting>
  <conditionalFormatting sqref="K21">
    <cfRule type="cellIs" dxfId="171" priority="197" operator="equal">
      <formula>0</formula>
    </cfRule>
  </conditionalFormatting>
  <conditionalFormatting sqref="K22">
    <cfRule type="cellIs" dxfId="171" priority="198" operator="equal">
      <formula>0</formula>
    </cfRule>
  </conditionalFormatting>
  <conditionalFormatting sqref="K23">
    <cfRule type="cellIs" dxfId="171" priority="199" operator="equal">
      <formula>0</formula>
    </cfRule>
  </conditionalFormatting>
  <conditionalFormatting sqref="K24">
    <cfRule type="cellIs" dxfId="171" priority="200" operator="equal">
      <formula>0</formula>
    </cfRule>
  </conditionalFormatting>
  <conditionalFormatting sqref="K25">
    <cfRule type="cellIs" dxfId="171" priority="201" operator="equal">
      <formula>0</formula>
    </cfRule>
  </conditionalFormatting>
  <conditionalFormatting sqref="K26">
    <cfRule type="cellIs" dxfId="171" priority="202" operator="equal">
      <formula>0</formula>
    </cfRule>
  </conditionalFormatting>
  <conditionalFormatting sqref="K27">
    <cfRule type="cellIs" dxfId="171" priority="203" operator="equal">
      <formula>0</formula>
    </cfRule>
  </conditionalFormatting>
  <conditionalFormatting sqref="K28">
    <cfRule type="cellIs" dxfId="171" priority="204" operator="equal">
      <formula>0</formula>
    </cfRule>
  </conditionalFormatting>
  <conditionalFormatting sqref="K29">
    <cfRule type="cellIs" dxfId="171" priority="205" operator="equal">
      <formula>0</formula>
    </cfRule>
  </conditionalFormatting>
  <conditionalFormatting sqref="K31">
    <cfRule type="cellIs" dxfId="170" priority="206" operator="equal">
      <formula>0</formula>
    </cfRule>
  </conditionalFormatting>
  <conditionalFormatting sqref="K32">
    <cfRule type="cellIs" dxfId="170" priority="207" operator="equal">
      <formula>0</formula>
    </cfRule>
  </conditionalFormatting>
  <conditionalFormatting sqref="K33">
    <cfRule type="cellIs" dxfId="170" priority="208" operator="equal">
      <formula>0</formula>
    </cfRule>
  </conditionalFormatting>
  <conditionalFormatting sqref="K34">
    <cfRule type="cellIs" dxfId="170" priority="209" operator="equal">
      <formula>0</formula>
    </cfRule>
  </conditionalFormatting>
  <conditionalFormatting sqref="K35">
    <cfRule type="cellIs" dxfId="170" priority="210" operator="equal">
      <formula>0</formula>
    </cfRule>
  </conditionalFormatting>
  <conditionalFormatting sqref="K36">
    <cfRule type="cellIs" dxfId="170" priority="211" operator="equal">
      <formula>0</formula>
    </cfRule>
  </conditionalFormatting>
  <conditionalFormatting sqref="K37">
    <cfRule type="cellIs" dxfId="170" priority="212" operator="equal">
      <formula>0</formula>
    </cfRule>
  </conditionalFormatting>
  <conditionalFormatting sqref="K40">
    <cfRule type="cellIs" dxfId="169" priority="213" operator="greaterThan">
      <formula>8</formula>
    </cfRule>
  </conditionalFormatting>
  <conditionalFormatting sqref="L8">
    <cfRule type="cellIs" dxfId="171" priority="214" operator="equal">
      <formula>0</formula>
    </cfRule>
  </conditionalFormatting>
  <conditionalFormatting sqref="L9">
    <cfRule type="cellIs" dxfId="171" priority="215" operator="equal">
      <formula>0</formula>
    </cfRule>
  </conditionalFormatting>
  <conditionalFormatting sqref="L10">
    <cfRule type="cellIs" dxfId="171" priority="216" operator="equal">
      <formula>0</formula>
    </cfRule>
  </conditionalFormatting>
  <conditionalFormatting sqref="L11">
    <cfRule type="cellIs" dxfId="171" priority="217" operator="equal">
      <formula>0</formula>
    </cfRule>
  </conditionalFormatting>
  <conditionalFormatting sqref="L12">
    <cfRule type="cellIs" dxfId="171" priority="218" operator="equal">
      <formula>0</formula>
    </cfRule>
  </conditionalFormatting>
  <conditionalFormatting sqref="L13">
    <cfRule type="cellIs" dxfId="171" priority="219" operator="equal">
      <formula>0</formula>
    </cfRule>
  </conditionalFormatting>
  <conditionalFormatting sqref="L14">
    <cfRule type="cellIs" dxfId="171" priority="220" operator="equal">
      <formula>0</formula>
    </cfRule>
  </conditionalFormatting>
  <conditionalFormatting sqref="L15">
    <cfRule type="cellIs" dxfId="171" priority="221" operator="equal">
      <formula>0</formula>
    </cfRule>
  </conditionalFormatting>
  <conditionalFormatting sqref="L16">
    <cfRule type="cellIs" dxfId="171" priority="222" operator="equal">
      <formula>0</formula>
    </cfRule>
  </conditionalFormatting>
  <conditionalFormatting sqref="L17">
    <cfRule type="cellIs" dxfId="171" priority="223" operator="equal">
      <formula>0</formula>
    </cfRule>
  </conditionalFormatting>
  <conditionalFormatting sqref="L18">
    <cfRule type="cellIs" dxfId="171" priority="224" operator="equal">
      <formula>0</formula>
    </cfRule>
  </conditionalFormatting>
  <conditionalFormatting sqref="L19">
    <cfRule type="cellIs" dxfId="171" priority="225" operator="equal">
      <formula>0</formula>
    </cfRule>
  </conditionalFormatting>
  <conditionalFormatting sqref="L20">
    <cfRule type="cellIs" dxfId="171" priority="226" operator="equal">
      <formula>0</formula>
    </cfRule>
  </conditionalFormatting>
  <conditionalFormatting sqref="L21">
    <cfRule type="cellIs" dxfId="171" priority="227" operator="equal">
      <formula>0</formula>
    </cfRule>
  </conditionalFormatting>
  <conditionalFormatting sqref="L22">
    <cfRule type="cellIs" dxfId="171" priority="228" operator="equal">
      <formula>0</formula>
    </cfRule>
  </conditionalFormatting>
  <conditionalFormatting sqref="L23">
    <cfRule type="cellIs" dxfId="171" priority="229" operator="equal">
      <formula>0</formula>
    </cfRule>
  </conditionalFormatting>
  <conditionalFormatting sqref="L24">
    <cfRule type="cellIs" dxfId="171" priority="230" operator="equal">
      <formula>0</formula>
    </cfRule>
  </conditionalFormatting>
  <conditionalFormatting sqref="L25">
    <cfRule type="cellIs" dxfId="171" priority="231" operator="equal">
      <formula>0</formula>
    </cfRule>
  </conditionalFormatting>
  <conditionalFormatting sqref="L26">
    <cfRule type="cellIs" dxfId="171" priority="232" operator="equal">
      <formula>0</formula>
    </cfRule>
  </conditionalFormatting>
  <conditionalFormatting sqref="L27">
    <cfRule type="cellIs" dxfId="171" priority="233" operator="equal">
      <formula>0</formula>
    </cfRule>
  </conditionalFormatting>
  <conditionalFormatting sqref="L28">
    <cfRule type="cellIs" dxfId="171" priority="234" operator="equal">
      <formula>0</formula>
    </cfRule>
  </conditionalFormatting>
  <conditionalFormatting sqref="L29">
    <cfRule type="cellIs" dxfId="171" priority="235" operator="equal">
      <formula>0</formula>
    </cfRule>
  </conditionalFormatting>
  <conditionalFormatting sqref="L31">
    <cfRule type="cellIs" dxfId="170" priority="236" operator="equal">
      <formula>0</formula>
    </cfRule>
  </conditionalFormatting>
  <conditionalFormatting sqref="L32">
    <cfRule type="cellIs" dxfId="170" priority="237" operator="equal">
      <formula>0</formula>
    </cfRule>
  </conditionalFormatting>
  <conditionalFormatting sqref="L33">
    <cfRule type="cellIs" dxfId="170" priority="238" operator="equal">
      <formula>0</formula>
    </cfRule>
  </conditionalFormatting>
  <conditionalFormatting sqref="L34">
    <cfRule type="cellIs" dxfId="170" priority="239" operator="equal">
      <formula>0</formula>
    </cfRule>
  </conditionalFormatting>
  <conditionalFormatting sqref="L35">
    <cfRule type="cellIs" dxfId="170" priority="240" operator="equal">
      <formula>0</formula>
    </cfRule>
  </conditionalFormatting>
  <conditionalFormatting sqref="L36">
    <cfRule type="cellIs" dxfId="170" priority="241" operator="equal">
      <formula>0</formula>
    </cfRule>
  </conditionalFormatting>
  <conditionalFormatting sqref="L37">
    <cfRule type="cellIs" dxfId="170" priority="242" operator="equal">
      <formula>0</formula>
    </cfRule>
  </conditionalFormatting>
  <conditionalFormatting sqref="L40">
    <cfRule type="cellIs" dxfId="169" priority="243" operator="greaterThan">
      <formula>8</formula>
    </cfRule>
  </conditionalFormatting>
  <conditionalFormatting sqref="M8">
    <cfRule type="cellIs" dxfId="171" priority="244" operator="equal">
      <formula>0</formula>
    </cfRule>
  </conditionalFormatting>
  <conditionalFormatting sqref="M9">
    <cfRule type="cellIs" dxfId="171" priority="245" operator="equal">
      <formula>0</formula>
    </cfRule>
  </conditionalFormatting>
  <conditionalFormatting sqref="M10">
    <cfRule type="cellIs" dxfId="171" priority="246" operator="equal">
      <formula>0</formula>
    </cfRule>
  </conditionalFormatting>
  <conditionalFormatting sqref="M11">
    <cfRule type="cellIs" dxfId="171" priority="247" operator="equal">
      <formula>0</formula>
    </cfRule>
  </conditionalFormatting>
  <conditionalFormatting sqref="M12">
    <cfRule type="cellIs" dxfId="171" priority="248" operator="equal">
      <formula>0</formula>
    </cfRule>
  </conditionalFormatting>
  <conditionalFormatting sqref="M13">
    <cfRule type="cellIs" dxfId="171" priority="249" operator="equal">
      <formula>0</formula>
    </cfRule>
  </conditionalFormatting>
  <conditionalFormatting sqref="M14">
    <cfRule type="cellIs" dxfId="171" priority="250" operator="equal">
      <formula>0</formula>
    </cfRule>
  </conditionalFormatting>
  <conditionalFormatting sqref="M15">
    <cfRule type="cellIs" dxfId="171" priority="251" operator="equal">
      <formula>0</formula>
    </cfRule>
  </conditionalFormatting>
  <conditionalFormatting sqref="M16">
    <cfRule type="cellIs" dxfId="171" priority="252" operator="equal">
      <formula>0</formula>
    </cfRule>
  </conditionalFormatting>
  <conditionalFormatting sqref="M17">
    <cfRule type="cellIs" dxfId="171" priority="253" operator="equal">
      <formula>0</formula>
    </cfRule>
  </conditionalFormatting>
  <conditionalFormatting sqref="M18">
    <cfRule type="cellIs" dxfId="171" priority="254" operator="equal">
      <formula>0</formula>
    </cfRule>
  </conditionalFormatting>
  <conditionalFormatting sqref="M19">
    <cfRule type="cellIs" dxfId="171" priority="255" operator="equal">
      <formula>0</formula>
    </cfRule>
  </conditionalFormatting>
  <conditionalFormatting sqref="M20">
    <cfRule type="cellIs" dxfId="171" priority="256" operator="equal">
      <formula>0</formula>
    </cfRule>
  </conditionalFormatting>
  <conditionalFormatting sqref="M21">
    <cfRule type="cellIs" dxfId="171" priority="257" operator="equal">
      <formula>0</formula>
    </cfRule>
  </conditionalFormatting>
  <conditionalFormatting sqref="M22">
    <cfRule type="cellIs" dxfId="171" priority="258" operator="equal">
      <formula>0</formula>
    </cfRule>
  </conditionalFormatting>
  <conditionalFormatting sqref="M23">
    <cfRule type="cellIs" dxfId="171" priority="259" operator="equal">
      <formula>0</formula>
    </cfRule>
  </conditionalFormatting>
  <conditionalFormatting sqref="M24">
    <cfRule type="cellIs" dxfId="171" priority="260" operator="equal">
      <formula>0</formula>
    </cfRule>
  </conditionalFormatting>
  <conditionalFormatting sqref="M25">
    <cfRule type="cellIs" dxfId="171" priority="261" operator="equal">
      <formula>0</formula>
    </cfRule>
  </conditionalFormatting>
  <conditionalFormatting sqref="M26">
    <cfRule type="cellIs" dxfId="171" priority="262" operator="equal">
      <formula>0</formula>
    </cfRule>
  </conditionalFormatting>
  <conditionalFormatting sqref="M27">
    <cfRule type="cellIs" dxfId="171" priority="263" operator="equal">
      <formula>0</formula>
    </cfRule>
  </conditionalFormatting>
  <conditionalFormatting sqref="M28">
    <cfRule type="cellIs" dxfId="171" priority="264" operator="equal">
      <formula>0</formula>
    </cfRule>
  </conditionalFormatting>
  <conditionalFormatting sqref="M29">
    <cfRule type="cellIs" dxfId="171" priority="265" operator="equal">
      <formula>0</formula>
    </cfRule>
  </conditionalFormatting>
  <conditionalFormatting sqref="M31">
    <cfRule type="cellIs" dxfId="170" priority="266" operator="equal">
      <formula>0</formula>
    </cfRule>
  </conditionalFormatting>
  <conditionalFormatting sqref="M32">
    <cfRule type="cellIs" dxfId="170" priority="267" operator="equal">
      <formula>0</formula>
    </cfRule>
  </conditionalFormatting>
  <conditionalFormatting sqref="M33">
    <cfRule type="cellIs" dxfId="170" priority="268" operator="equal">
      <formula>0</formula>
    </cfRule>
  </conditionalFormatting>
  <conditionalFormatting sqref="M34">
    <cfRule type="cellIs" dxfId="170" priority="269" operator="equal">
      <formula>0</formula>
    </cfRule>
  </conditionalFormatting>
  <conditionalFormatting sqref="M35">
    <cfRule type="cellIs" dxfId="170" priority="270" operator="equal">
      <formula>0</formula>
    </cfRule>
  </conditionalFormatting>
  <conditionalFormatting sqref="M36">
    <cfRule type="cellIs" dxfId="170" priority="271" operator="equal">
      <formula>0</formula>
    </cfRule>
  </conditionalFormatting>
  <conditionalFormatting sqref="M37">
    <cfRule type="cellIs" dxfId="170" priority="272" operator="equal">
      <formula>0</formula>
    </cfRule>
  </conditionalFormatting>
  <conditionalFormatting sqref="M40">
    <cfRule type="cellIs" dxfId="169" priority="273" operator="greaterThan">
      <formula>8</formula>
    </cfRule>
  </conditionalFormatting>
  <conditionalFormatting sqref="N8">
    <cfRule type="cellIs" dxfId="171" priority="274" operator="equal">
      <formula>0</formula>
    </cfRule>
  </conditionalFormatting>
  <conditionalFormatting sqref="N9">
    <cfRule type="cellIs" dxfId="171" priority="275" operator="equal">
      <formula>0</formula>
    </cfRule>
  </conditionalFormatting>
  <conditionalFormatting sqref="N10">
    <cfRule type="cellIs" dxfId="171" priority="276" operator="equal">
      <formula>0</formula>
    </cfRule>
  </conditionalFormatting>
  <conditionalFormatting sqref="N11">
    <cfRule type="cellIs" dxfId="171" priority="277" operator="equal">
      <formula>0</formula>
    </cfRule>
  </conditionalFormatting>
  <conditionalFormatting sqref="N12">
    <cfRule type="cellIs" dxfId="171" priority="278" operator="equal">
      <formula>0</formula>
    </cfRule>
  </conditionalFormatting>
  <conditionalFormatting sqref="N13">
    <cfRule type="cellIs" dxfId="171" priority="279" operator="equal">
      <formula>0</formula>
    </cfRule>
  </conditionalFormatting>
  <conditionalFormatting sqref="N14">
    <cfRule type="cellIs" dxfId="171" priority="280" operator="equal">
      <formula>0</formula>
    </cfRule>
  </conditionalFormatting>
  <conditionalFormatting sqref="N15">
    <cfRule type="cellIs" dxfId="171" priority="281" operator="equal">
      <formula>0</formula>
    </cfRule>
  </conditionalFormatting>
  <conditionalFormatting sqref="N16">
    <cfRule type="cellIs" dxfId="171" priority="282" operator="equal">
      <formula>0</formula>
    </cfRule>
  </conditionalFormatting>
  <conditionalFormatting sqref="N17">
    <cfRule type="cellIs" dxfId="171" priority="283" operator="equal">
      <formula>0</formula>
    </cfRule>
  </conditionalFormatting>
  <conditionalFormatting sqref="N18">
    <cfRule type="cellIs" dxfId="171" priority="284" operator="equal">
      <formula>0</formula>
    </cfRule>
  </conditionalFormatting>
  <conditionalFormatting sqref="N19">
    <cfRule type="cellIs" dxfId="171" priority="285" operator="equal">
      <formula>0</formula>
    </cfRule>
  </conditionalFormatting>
  <conditionalFormatting sqref="N20">
    <cfRule type="cellIs" dxfId="171" priority="286" operator="equal">
      <formula>0</formula>
    </cfRule>
  </conditionalFormatting>
  <conditionalFormatting sqref="N21">
    <cfRule type="cellIs" dxfId="171" priority="287" operator="equal">
      <formula>0</formula>
    </cfRule>
  </conditionalFormatting>
  <conditionalFormatting sqref="N22">
    <cfRule type="cellIs" dxfId="171" priority="288" operator="equal">
      <formula>0</formula>
    </cfRule>
  </conditionalFormatting>
  <conditionalFormatting sqref="N23">
    <cfRule type="cellIs" dxfId="171" priority="289" operator="equal">
      <formula>0</formula>
    </cfRule>
  </conditionalFormatting>
  <conditionalFormatting sqref="N24">
    <cfRule type="cellIs" dxfId="171" priority="290" operator="equal">
      <formula>0</formula>
    </cfRule>
  </conditionalFormatting>
  <conditionalFormatting sqref="N25">
    <cfRule type="cellIs" dxfId="171" priority="291" operator="equal">
      <formula>0</formula>
    </cfRule>
  </conditionalFormatting>
  <conditionalFormatting sqref="N26">
    <cfRule type="cellIs" dxfId="171" priority="292" operator="equal">
      <formula>0</formula>
    </cfRule>
  </conditionalFormatting>
  <conditionalFormatting sqref="N27">
    <cfRule type="cellIs" dxfId="171" priority="293" operator="equal">
      <formula>0</formula>
    </cfRule>
  </conditionalFormatting>
  <conditionalFormatting sqref="N28">
    <cfRule type="cellIs" dxfId="171" priority="294" operator="equal">
      <formula>0</formula>
    </cfRule>
  </conditionalFormatting>
  <conditionalFormatting sqref="N29">
    <cfRule type="cellIs" dxfId="171" priority="295" operator="equal">
      <formula>0</formula>
    </cfRule>
  </conditionalFormatting>
  <conditionalFormatting sqref="N31">
    <cfRule type="cellIs" dxfId="170" priority="296" operator="equal">
      <formula>0</formula>
    </cfRule>
  </conditionalFormatting>
  <conditionalFormatting sqref="N32">
    <cfRule type="cellIs" dxfId="170" priority="297" operator="equal">
      <formula>0</formula>
    </cfRule>
  </conditionalFormatting>
  <conditionalFormatting sqref="N33">
    <cfRule type="cellIs" dxfId="170" priority="298" operator="equal">
      <formula>0</formula>
    </cfRule>
  </conditionalFormatting>
  <conditionalFormatting sqref="N34">
    <cfRule type="cellIs" dxfId="170" priority="299" operator="equal">
      <formula>0</formula>
    </cfRule>
  </conditionalFormatting>
  <conditionalFormatting sqref="N35">
    <cfRule type="cellIs" dxfId="170" priority="300" operator="equal">
      <formula>0</formula>
    </cfRule>
  </conditionalFormatting>
  <conditionalFormatting sqref="N36">
    <cfRule type="cellIs" dxfId="170" priority="301" operator="equal">
      <formula>0</formula>
    </cfRule>
  </conditionalFormatting>
  <conditionalFormatting sqref="N37">
    <cfRule type="cellIs" dxfId="170" priority="302" operator="equal">
      <formula>0</formula>
    </cfRule>
  </conditionalFormatting>
  <conditionalFormatting sqref="N40">
    <cfRule type="cellIs" dxfId="169" priority="303" operator="greaterThan">
      <formula>8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82" fitToHeight="0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28C227-63FC-4450-814A-46E9CD711884}">
  <sheetPr>
    <tabColor rgb="FFFF0000"/>
    <pageSetUpPr fitToPage="1"/>
  </sheetPr>
  <dimension ref="A1:AB38"/>
  <sheetViews>
    <sheetView zoomScale="85" zoomScaleNormal="85" zoomScaleSheetLayoutView="100" workbookViewId="0">
      <selection sqref="A1:D1"/>
    </sheetView>
  </sheetViews>
  <sheetFormatPr defaultColWidth="9" defaultRowHeight="17.600000000000001" x14ac:dyDescent="0.55000000000000004"/>
  <cols>
    <col min="26" max="26" customWidth="true" style="3" width="6.2109375" collapsed="true"/>
    <col min="24" max="24" customWidth="true" style="1" width="5.35546875" collapsed="true"/>
    <col min="22" max="22" customWidth="true" hidden="true" style="1" width="5.640625" collapsed="true"/>
    <col min="19" max="19" customWidth="true" style="3" width="6.2109375" collapsed="true"/>
    <col min="15" max="15" customWidth="true" style="1" width="10.140625" collapsed="true"/>
    <col min="14" max="14" customWidth="true" style="1" width="10.140625" collapsed="true"/>
    <col min="13" max="13" customWidth="true" style="1" width="10.140625" collapsed="true"/>
    <col min="11" max="11" customWidth="true" hidden="true" style="1" width="10.5" collapsed="true"/>
    <col min="9" max="9" customWidth="true" style="1" width="6.35546875" collapsed="true"/>
    <col min="8" max="8" customWidth="true" style="1" width="6.35546875" collapsed="true"/>
    <col min="6" max="6" customWidth="true" style="1" width="6.2109375" collapsed="true"/>
    <col min="2" max="2" customWidth="true" style="1" width="7.140625" collapsed="true"/>
    <col min="1" max="1" customWidth="true" style="1" width="7.140625" collapsed="false"/>
    <col min="3" max="3" customWidth="true" style="1" width="11.7109375" collapsed="false"/>
    <col min="4" max="4" customWidth="true" style="1" width="6.35546875" collapsed="false"/>
    <col min="5" max="5" customWidth="true" style="1" width="6.2109375" collapsed="false"/>
    <col min="7" max="7" customWidth="true" style="1" width="6.35546875" collapsed="false"/>
    <col min="10" max="10" customWidth="true" hidden="true" style="1" width="10.5" collapsed="false"/>
    <col min="12" max="12" customWidth="true" style="1" width="10.140625" collapsed="false"/>
    <col min="16" max="16" customWidth="true" style="3" width="10.140625" collapsed="false"/>
    <col min="17" max="17" customWidth="true" style="3" width="7.2109375" collapsed="false"/>
    <col min="18" max="18" customWidth="true" style="3" width="6.2109375" collapsed="false"/>
    <col min="20" max="20" customWidth="true" style="1" width="5.35546875" collapsed="false"/>
    <col min="21" max="21" customWidth="true" hidden="true" style="1" width="5.640625" collapsed="false"/>
    <col min="23" max="23" customWidth="true" style="1" width="5.35546875" collapsed="false"/>
    <col min="25" max="25" customWidth="true" style="3" width="6.2109375" collapsed="false"/>
    <col min="27" max="27" customWidth="true" style="1" width="6.2109375" collapsed="false"/>
    <col min="28" max="28" customWidth="true" style="3" width="6.2109375" collapsed="false"/>
    <col min="29" max="16384" style="1" width="9.0" collapsed="false"/>
  </cols>
  <sheetData>
    <row r="1" spans="1:28" ht="23.6" x14ac:dyDescent="0.55000000000000004" customHeight="true">
      <c r="A1" s="293" t="n">
        <v>46149.373760393515</v>
      </c>
      <c r="B1" s="293"/>
      <c r="C1" s="293"/>
      <c r="D1" s="293"/>
      <c r="E1" s="41"/>
      <c r="F1" s="41"/>
      <c r="G1" s="41"/>
      <c r="H1" s="312" t="n">
        <v>2026.0</v>
      </c>
      <c r="I1" s="312"/>
      <c r="J1" s="312"/>
      <c r="K1" s="312"/>
      <c r="L1" s="312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6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6">
      <c r="A3" s="313" t="s">
        <v>408</v>
      </c>
      <c r="B3" s="313"/>
      <c r="C3" s="44" t="s">
        <v>1702</v>
      </c>
      <c r="D3" s="314" t="s">
        <v>1703</v>
      </c>
      <c r="E3" s="315"/>
      <c r="F3" s="316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322" t="s">
        <v>409</v>
      </c>
      <c r="S3" s="322"/>
      <c r="T3" s="323" t="s">
        <v>1700</v>
      </c>
      <c r="U3" s="324"/>
      <c r="V3" s="324"/>
      <c r="W3" s="325"/>
      <c r="X3" s="48"/>
      <c r="Y3" s="49" t="s">
        <v>410</v>
      </c>
      <c r="Z3" s="50" t="s">
        <v>1701</v>
      </c>
      <c r="AA3" s="51"/>
      <c r="AB3" s="45"/>
    </row>
    <row r="4" spans="1:28" ht="21.75" customHeight="true" x14ac:dyDescent="0.55000000000000004">
      <c r="A4" s="296" t="s">
        <v>392</v>
      </c>
      <c r="B4" s="297"/>
      <c r="C4" s="297"/>
      <c r="D4" s="326"/>
      <c r="E4" s="328" t="s">
        <v>411</v>
      </c>
      <c r="F4" s="329"/>
      <c r="G4" s="285" t="s">
        <v>391</v>
      </c>
      <c r="H4" s="332"/>
      <c r="I4" s="332"/>
      <c r="J4" s="332"/>
      <c r="K4" s="332"/>
      <c r="L4" s="286"/>
      <c r="M4" s="333" t="s">
        <v>390</v>
      </c>
      <c r="N4" s="334"/>
      <c r="O4" s="304" t="s">
        <v>389</v>
      </c>
      <c r="P4" s="306"/>
      <c r="Q4" s="335" t="s">
        <v>412</v>
      </c>
      <c r="R4" s="358" t="s">
        <v>413</v>
      </c>
      <c r="S4" s="359"/>
      <c r="T4" s="296" t="s">
        <v>1198</v>
      </c>
      <c r="U4" s="297"/>
      <c r="V4" s="297"/>
      <c r="W4" s="297"/>
      <c r="X4" s="298"/>
      <c r="Y4" s="362" t="s">
        <v>415</v>
      </c>
      <c r="Z4" s="363"/>
      <c r="AA4" s="362" t="s">
        <v>416</v>
      </c>
      <c r="AB4" s="363"/>
    </row>
    <row r="5" spans="1:28" ht="21.75" customHeight="true" x14ac:dyDescent="0.55000000000000004">
      <c r="A5" s="299"/>
      <c r="B5" s="276"/>
      <c r="C5" s="276"/>
      <c r="D5" s="277"/>
      <c r="E5" s="330"/>
      <c r="F5" s="331"/>
      <c r="G5" s="364" t="s">
        <v>388</v>
      </c>
      <c r="H5" s="291"/>
      <c r="I5" s="291"/>
      <c r="J5" s="365" t="n">
        <v>4.0</v>
      </c>
      <c r="K5" s="365"/>
      <c r="L5" s="366"/>
      <c r="M5" s="36" t="s">
        <v>388</v>
      </c>
      <c r="N5" s="158" t="n">
        <v>4.0</v>
      </c>
      <c r="O5" s="34" t="s">
        <v>388</v>
      </c>
      <c r="P5" s="157" t="n">
        <v>4.0</v>
      </c>
      <c r="Q5" s="336"/>
      <c r="R5" s="360"/>
      <c r="S5" s="361"/>
      <c r="T5" s="317" t="s">
        <v>417</v>
      </c>
      <c r="U5" s="319" t="s">
        <v>418</v>
      </c>
      <c r="V5" s="319" t="s">
        <v>419</v>
      </c>
      <c r="W5" s="278" t="s">
        <v>420</v>
      </c>
      <c r="X5" s="352" t="s">
        <v>421</v>
      </c>
      <c r="Y5" s="354"/>
      <c r="Z5" s="340"/>
      <c r="AA5" s="354"/>
      <c r="AB5" s="340"/>
    </row>
    <row r="6" spans="1:28" ht="25.5" customHeight="true" x14ac:dyDescent="0.55000000000000004">
      <c r="A6" s="299"/>
      <c r="B6" s="276"/>
      <c r="C6" s="276"/>
      <c r="D6" s="277"/>
      <c r="E6" s="330"/>
      <c r="F6" s="331"/>
      <c r="G6" s="287" t="s">
        <v>21</v>
      </c>
      <c r="H6" s="288"/>
      <c r="I6" s="288"/>
      <c r="J6" s="291" t="s">
        <v>22</v>
      </c>
      <c r="K6" s="291"/>
      <c r="L6" s="292"/>
      <c r="M6" s="36" t="s">
        <v>21</v>
      </c>
      <c r="N6" s="35" t="s">
        <v>22</v>
      </c>
      <c r="O6" s="34" t="s">
        <v>21</v>
      </c>
      <c r="P6" s="33" t="s">
        <v>0</v>
      </c>
      <c r="Q6" s="336"/>
      <c r="R6" s="360"/>
      <c r="S6" s="361"/>
      <c r="T6" s="317"/>
      <c r="U6" s="319"/>
      <c r="V6" s="319"/>
      <c r="W6" s="278"/>
      <c r="X6" s="352"/>
      <c r="Y6" s="354" t="s">
        <v>1659</v>
      </c>
      <c r="Z6" s="356" t="s">
        <v>422</v>
      </c>
      <c r="AA6" s="354" t="s">
        <v>1658</v>
      </c>
      <c r="AB6" s="340" t="s">
        <v>422</v>
      </c>
    </row>
    <row r="7" spans="1:28" ht="25.5" customHeight="true" thickBot="1" x14ac:dyDescent="0.6">
      <c r="A7" s="301"/>
      <c r="B7" s="302"/>
      <c r="C7" s="302"/>
      <c r="D7" s="327"/>
      <c r="E7" s="330"/>
      <c r="F7" s="33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337"/>
      <c r="R7" s="360"/>
      <c r="S7" s="361"/>
      <c r="T7" s="318"/>
      <c r="U7" s="320"/>
      <c r="V7" s="320"/>
      <c r="W7" s="321"/>
      <c r="X7" s="353"/>
      <c r="Y7" s="355"/>
      <c r="Z7" s="357"/>
      <c r="AA7" s="355"/>
      <c r="AB7" s="341"/>
    </row>
    <row r="8" spans="1:28" ht="18.0" customHeight="true" x14ac:dyDescent="0.55000000000000004">
      <c r="A8" s="402" t="s">
        <v>385</v>
      </c>
      <c r="B8" s="297" t="s">
        <v>11</v>
      </c>
      <c r="C8" s="297"/>
      <c r="D8" s="326"/>
      <c r="E8" s="342" t="n">
        <v>442.0</v>
      </c>
      <c r="F8" s="343"/>
      <c r="G8" s="111" t="n">
        <v>68.0</v>
      </c>
      <c r="H8" s="64" t="n">
        <v>17.0</v>
      </c>
      <c r="I8" s="160" t="n">
        <f>G8-H8</f>
      </c>
      <c r="J8" s="161"/>
      <c r="K8" s="162"/>
      <c r="L8" s="163" t="n">
        <v>68.0</v>
      </c>
      <c r="M8" s="66" t="n">
        <v>68.0</v>
      </c>
      <c r="N8" s="67" t="n">
        <v>68.0</v>
      </c>
      <c r="O8" s="68" t="n">
        <v>68.0</v>
      </c>
      <c r="P8" s="164" t="n">
        <v>68.0</v>
      </c>
      <c r="Q8" s="165" t="n">
        <f>(I8+L8+M8+N8+O8+P8)+IF(B8=$D$25,$R$25,0)+IF(B8=$D$26,$R$26,0)+IF(B8=$D$27,$R$27,0)</f>
      </c>
      <c r="R8" s="344" t="n">
        <f>Q8+X8</f>
      </c>
      <c r="S8" s="345"/>
      <c r="T8" s="166" t="n">
        <v>17.0</v>
      </c>
      <c r="U8" s="167"/>
      <c r="V8" s="167"/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55000000000000004">
      <c r="A9" s="272"/>
      <c r="B9" s="25" t="s">
        <v>431</v>
      </c>
      <c r="C9" s="279" t="s">
        <v>3</v>
      </c>
      <c r="D9" s="280"/>
      <c r="E9" s="77" t="n">
        <v>170.0</v>
      </c>
      <c r="F9" s="280" t="n">
        <v>510.0</v>
      </c>
      <c r="G9" s="118" t="n">
        <v>51.0</v>
      </c>
      <c r="H9" s="81" t="n">
        <v>17.0</v>
      </c>
      <c r="I9" s="168" t="n">
        <f>G9-H9</f>
      </c>
      <c r="J9" s="169"/>
      <c r="K9" s="170"/>
      <c r="L9" s="86" t="n">
        <v>34.0</v>
      </c>
      <c r="M9" s="83" t="n">
        <v>0.0</v>
      </c>
      <c r="N9" s="84" t="n">
        <v>0.0</v>
      </c>
      <c r="O9" s="85" t="n">
        <v>51.0</v>
      </c>
      <c r="P9" s="84" t="n">
        <v>51.0</v>
      </c>
      <c r="Q9" s="171" t="n">
        <f>(I9+L9+M9+N9+O9+P9)+IF(B9=$D$25,$R$25,0)+IF(B9=$D$26,$R$26,0)+IF(B9=$D$27,$R$27,0)</f>
      </c>
      <c r="R9" s="88" t="n">
        <f>Q9+X9</f>
      </c>
      <c r="S9" s="339" t="n">
        <f>SUM(R9:R11)</f>
      </c>
      <c r="T9" s="172" t="n">
        <v>17.0</v>
      </c>
      <c r="U9" s="173"/>
      <c r="V9" s="173"/>
      <c r="W9" s="91" t="n">
        <v>0.0</v>
      </c>
      <c r="X9" s="89" t="n">
        <f>SUM(T9:W9)</f>
      </c>
      <c r="Y9" s="92" t="n">
        <f>Q9-E9</f>
      </c>
      <c r="Z9" s="346" t="n">
        <f>IF(ISERROR(SUM(Y9:Y11)/F9),"",SUM(Y9:Y11)/F9)</f>
      </c>
      <c r="AA9" s="93" t="n">
        <f>R9-E9</f>
      </c>
      <c r="AB9" s="349" t="n">
        <f>IF(ISERROR(SUM(AA9:AA11)/F9),"",SUM(AA9:AA11)/F9)</f>
      </c>
    </row>
    <row r="10" spans="1:28" ht="18.0" customHeight="true" x14ac:dyDescent="0.55000000000000004">
      <c r="A10" s="272"/>
      <c r="B10" s="23" t="s">
        <v>440</v>
      </c>
      <c r="C10" s="279" t="s">
        <v>1</v>
      </c>
      <c r="D10" s="280"/>
      <c r="E10" s="77" t="n">
        <v>170.0</v>
      </c>
      <c r="F10" s="280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34.0</v>
      </c>
      <c r="N10" s="84" t="n">
        <v>34.0</v>
      </c>
      <c r="O10" s="85" t="n">
        <v>51.0</v>
      </c>
      <c r="P10" s="84" t="n">
        <v>51.0</v>
      </c>
      <c r="Q10" s="171" t="n">
        <f>(I10+L10+M10+N10+O10+P10)+IF(B10=$D$25,$R$25,0)+IF(B10=$D$26,$R$26,0)+IF(B10=$D$27,$R$27,0)</f>
      </c>
      <c r="R10" s="88" t="n">
        <f>Q10+X10</f>
      </c>
      <c r="S10" s="339"/>
      <c r="T10" s="172" t="n">
        <v>0.0</v>
      </c>
      <c r="U10" s="173"/>
      <c r="V10" s="173"/>
      <c r="W10" s="91" t="n">
        <v>0.0</v>
      </c>
      <c r="X10" s="89" t="n">
        <f>SUM(T10:W10)</f>
      </c>
      <c r="Y10" s="92" t="n">
        <f>Q10-E10</f>
      </c>
      <c r="Z10" s="347"/>
      <c r="AA10" s="93" t="n">
        <f>R10-E10</f>
      </c>
      <c r="AB10" s="350"/>
    </row>
    <row r="11" spans="1:28" ht="18.0" customHeight="true" x14ac:dyDescent="0.55000000000000004">
      <c r="A11" s="272"/>
      <c r="B11" s="22" t="s">
        <v>2</v>
      </c>
      <c r="C11" s="279" t="s">
        <v>2</v>
      </c>
      <c r="D11" s="280"/>
      <c r="E11" s="77" t="n">
        <v>170.0</v>
      </c>
      <c r="F11" s="280"/>
      <c r="G11" s="118" t="n">
        <v>34.0</v>
      </c>
      <c r="H11" s="81" t="n">
        <v>0.0</v>
      </c>
      <c r="I11" s="168" t="n">
        <f>G11-H11</f>
      </c>
      <c r="J11" s="169"/>
      <c r="K11" s="170"/>
      <c r="L11" s="86" t="n">
        <v>34.0</v>
      </c>
      <c r="M11" s="83" t="n">
        <v>34.0</v>
      </c>
      <c r="N11" s="84" t="n">
        <v>34.0</v>
      </c>
      <c r="O11" s="85" t="n">
        <v>0.0</v>
      </c>
      <c r="P11" s="84" t="n">
        <v>0.0</v>
      </c>
      <c r="Q11" s="171" t="n">
        <f>(I11+L11+M11+N11+O11+P11)+IF(B11=$D$25,$R$25,0)+IF(B11=$D$26,$R$26,0)+IF(B11=$D$27,$R$27,0)</f>
      </c>
      <c r="R11" s="88" t="n">
        <f>Q11+X11</f>
      </c>
      <c r="S11" s="339"/>
      <c r="T11" s="172" t="n">
        <v>0.0</v>
      </c>
      <c r="U11" s="173"/>
      <c r="V11" s="173"/>
      <c r="W11" s="91" t="n">
        <v>0.0</v>
      </c>
      <c r="X11" s="89" t="n">
        <f>SUM(T11:W11)</f>
      </c>
      <c r="Y11" s="92" t="n">
        <f>Q11-E11</f>
      </c>
      <c r="Z11" s="348"/>
      <c r="AA11" s="93" t="n">
        <f>R11-E11</f>
      </c>
      <c r="AB11" s="351"/>
    </row>
    <row r="12" spans="1:28" ht="18.0" customHeight="true" x14ac:dyDescent="0.55000000000000004">
      <c r="A12" s="272"/>
      <c r="B12" s="279" t="s">
        <v>4</v>
      </c>
      <c r="C12" s="279"/>
      <c r="D12" s="280"/>
      <c r="E12" s="367" t="n">
        <v>374.0</v>
      </c>
      <c r="F12" s="280"/>
      <c r="G12" s="118" t="n">
        <v>68.0</v>
      </c>
      <c r="H12" s="81" t="n">
        <v>0.0</v>
      </c>
      <c r="I12" s="168" t="n">
        <f>G12-H12</f>
      </c>
      <c r="J12" s="169"/>
      <c r="K12" s="170"/>
      <c r="L12" s="86" t="n">
        <v>68.0</v>
      </c>
      <c r="M12" s="83" t="n">
        <v>51.0</v>
      </c>
      <c r="N12" s="84" t="n">
        <v>51.0</v>
      </c>
      <c r="O12" s="85" t="n">
        <v>68.0</v>
      </c>
      <c r="P12" s="84" t="n">
        <v>68.0</v>
      </c>
      <c r="Q12" s="171" t="n">
        <f>(I12+L12+M12+N12+O12+P12)+IF(B12=$D$25,$R$25,0)+IF(B12=$D$26,$R$26,0)+IF(B12=$D$27,$R$27,0)</f>
      </c>
      <c r="R12" s="338" t="n">
        <f>Q12+X12</f>
      </c>
      <c r="S12" s="339"/>
      <c r="T12" s="172" t="n">
        <v>0.0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55000000000000004">
      <c r="A13" s="272"/>
      <c r="B13" s="25" t="s">
        <v>383</v>
      </c>
      <c r="C13" s="279" t="s">
        <v>5</v>
      </c>
      <c r="D13" s="280"/>
      <c r="E13" s="77" t="n">
        <v>374.0</v>
      </c>
      <c r="F13" s="280" t="n">
        <v>680.0</v>
      </c>
      <c r="G13" s="118" t="n">
        <v>68.0</v>
      </c>
      <c r="H13" s="81" t="n">
        <v>17.0</v>
      </c>
      <c r="I13" s="168" t="n">
        <f>G13-H13</f>
      </c>
      <c r="J13" s="169"/>
      <c r="K13" s="170"/>
      <c r="L13" s="86" t="n">
        <v>51.0</v>
      </c>
      <c r="M13" s="83" t="n">
        <v>51.0</v>
      </c>
      <c r="N13" s="84" t="n">
        <v>51.0</v>
      </c>
      <c r="O13" s="85" t="n">
        <v>51.0</v>
      </c>
      <c r="P13" s="84" t="n">
        <v>51.0</v>
      </c>
      <c r="Q13" s="171" t="n">
        <f>(I13+L13+M13+N13+O13+P13)+IF(B13=$D$25,$R$25,0)+IF(B13=$D$26,$R$26,0)+IF(B13=$D$27,$R$27,0)</f>
      </c>
      <c r="R13" s="88" t="n">
        <f>Q13+X13</f>
      </c>
      <c r="S13" s="339" t="n">
        <f>SUM(R13:R15)</f>
      </c>
      <c r="T13" s="172" t="n">
        <v>17.0</v>
      </c>
      <c r="U13" s="173"/>
      <c r="V13" s="173"/>
      <c r="W13" s="91" t="n">
        <v>0.0</v>
      </c>
      <c r="X13" s="89" t="n">
        <f>SUM(T13:W13)</f>
      </c>
      <c r="Y13" s="92" t="n">
        <f>Q13-E13</f>
      </c>
      <c r="Z13" s="346" t="n">
        <f>IF(ISERROR(SUM(Y13:Y15)/F13),"",SUM(Y13:Y15)/F13)</f>
      </c>
      <c r="AA13" s="93" t="n">
        <f>R13-E13</f>
      </c>
      <c r="AB13" s="349" t="n">
        <f>IF(ISERROR(SUM(AA13:AA15)/F13),"",SUM(AA13:AA15)/F13)</f>
      </c>
    </row>
    <row r="14" spans="1:28" ht="18.0" customHeight="true" x14ac:dyDescent="0.55000000000000004">
      <c r="A14" s="272"/>
      <c r="B14" s="23" t="s">
        <v>469</v>
      </c>
      <c r="C14" s="279" t="s">
        <v>397</v>
      </c>
      <c r="D14" s="280"/>
      <c r="E14" s="77" t="n">
        <v>272.0</v>
      </c>
      <c r="F14" s="280"/>
      <c r="G14" s="118" t="n">
        <v>0.0</v>
      </c>
      <c r="H14" s="81" t="n">
        <v>0.0</v>
      </c>
      <c r="I14" s="168" t="n">
        <f>G14-H14</f>
      </c>
      <c r="J14" s="169"/>
      <c r="K14" s="170"/>
      <c r="L14" s="86" t="n">
        <v>0.0</v>
      </c>
      <c r="M14" s="83" t="n">
        <v>51.0</v>
      </c>
      <c r="N14" s="84" t="n">
        <v>51.0</v>
      </c>
      <c r="O14" s="85" t="n">
        <v>34.0</v>
      </c>
      <c r="P14" s="84" t="n">
        <v>34.0</v>
      </c>
      <c r="Q14" s="171" t="n">
        <f>(I14+L14+M14+N14+O14+P14)+IF(B14=$D$25,$R$25,0)+IF(B14=$D$26,$R$26,0)+IF(B14=$D$27,$R$27,0)</f>
      </c>
      <c r="R14" s="88" t="n">
        <f>Q14+X14</f>
      </c>
      <c r="S14" s="339"/>
      <c r="T14" s="172" t="n">
        <v>0.0</v>
      </c>
      <c r="U14" s="173"/>
      <c r="V14" s="173"/>
      <c r="W14" s="91" t="n">
        <v>0.0</v>
      </c>
      <c r="X14" s="89" t="n">
        <f>SUM(T14:W14)</f>
      </c>
      <c r="Y14" s="92" t="n">
        <f>Q14-E14</f>
      </c>
      <c r="Z14" s="347"/>
      <c r="AA14" s="93" t="n">
        <f>R14-E14</f>
      </c>
      <c r="AB14" s="350"/>
    </row>
    <row r="15" spans="1:28" ht="18.0" customHeight="true" x14ac:dyDescent="0.55000000000000004">
      <c r="A15" s="272"/>
      <c r="B15" s="22" t="s">
        <v>476</v>
      </c>
      <c r="C15" s="279" t="s">
        <v>16</v>
      </c>
      <c r="D15" s="280"/>
      <c r="E15" s="77" t="n">
        <v>34.0</v>
      </c>
      <c r="F15" s="280"/>
      <c r="G15" s="118" t="n">
        <v>0.0</v>
      </c>
      <c r="H15" s="81" t="n">
        <v>0.0</v>
      </c>
      <c r="I15" s="168" t="n">
        <f>G15-H15</f>
      </c>
      <c r="J15" s="169"/>
      <c r="K15" s="170"/>
      <c r="L15" s="86" t="n">
        <v>0.0</v>
      </c>
      <c r="M15" s="83" t="n">
        <v>51.0</v>
      </c>
      <c r="N15" s="84" t="n">
        <v>51.0</v>
      </c>
      <c r="O15" s="85" t="n">
        <v>0.0</v>
      </c>
      <c r="P15" s="84" t="n">
        <v>0.0</v>
      </c>
      <c r="Q15" s="171" t="n">
        <f>(I15+L15+M15+N15+O15+P15)+IF(C15=$D$25,$R$25,0)+IF(C15=$D$26,$R$26,0)+IF(C15=$D$27,$R$27,0)</f>
      </c>
      <c r="R15" s="88" t="n">
        <f>Q15+X15</f>
      </c>
      <c r="S15" s="339"/>
      <c r="T15" s="172" t="n">
        <v>0.0</v>
      </c>
      <c r="U15" s="173"/>
      <c r="V15" s="173"/>
      <c r="W15" s="91" t="n">
        <v>0.0</v>
      </c>
      <c r="X15" s="89" t="n">
        <f>SUM(T15:W15)</f>
      </c>
      <c r="Y15" s="92" t="n">
        <f>Q15-E15</f>
      </c>
      <c r="Z15" s="348"/>
      <c r="AA15" s="93" t="n">
        <f>R15-E15</f>
      </c>
      <c r="AB15" s="351"/>
    </row>
    <row r="16" spans="1:28" ht="18.0" customHeight="true" x14ac:dyDescent="0.55000000000000004">
      <c r="A16" s="272"/>
      <c r="B16" s="279" t="s">
        <v>6</v>
      </c>
      <c r="C16" s="279"/>
      <c r="D16" s="280"/>
      <c r="E16" s="367" t="n">
        <v>272.0</v>
      </c>
      <c r="F16" s="280"/>
      <c r="G16" s="118" t="n">
        <v>51.0</v>
      </c>
      <c r="H16" s="81" t="n">
        <v>0.0</v>
      </c>
      <c r="I16" s="168" t="n">
        <f>G16-H16</f>
      </c>
      <c r="J16" s="169"/>
      <c r="K16" s="170"/>
      <c r="L16" s="86" t="n">
        <v>51.0</v>
      </c>
      <c r="M16" s="83" t="n">
        <v>51.0</v>
      </c>
      <c r="N16" s="84" t="n">
        <v>51.0</v>
      </c>
      <c r="O16" s="85" t="n">
        <v>34.0</v>
      </c>
      <c r="P16" s="84" t="n">
        <v>34.0</v>
      </c>
      <c r="Q16" s="171" t="n">
        <f>(I16+L16+M16+N16+O16+P16)+IF(B16=$D$25,$R$25,0)+IF(B16=$D$26,$R$26,0)+IF(B16=$D$27,$R$27,0)</f>
      </c>
      <c r="R16" s="338" t="n">
        <f>Q16+X16</f>
      </c>
      <c r="S16" s="339"/>
      <c r="T16" s="249" t="n">
        <v>0.0</v>
      </c>
      <c r="U16" s="250"/>
      <c r="V16" s="251"/>
      <c r="W16" s="251" t="n">
        <v>0.0</v>
      </c>
      <c r="X16" s="89" t="n">
        <f>SUM(T16:W16)</f>
      </c>
      <c r="Y16" s="92" t="n">
        <f>Q16-E16</f>
      </c>
      <c r="Z16" s="96" t="n">
        <f>IF(ISERROR(Y16/E16),"",Y16/E16)</f>
      </c>
      <c r="AA16" s="93" t="n">
        <f>R16-E16</f>
      </c>
      <c r="AB16" s="94" t="n">
        <f>IF(ISERROR(AA16/E16),"",AA16/E16)</f>
      </c>
    </row>
    <row r="17" spans="1:28" ht="18.0" customHeight="true" x14ac:dyDescent="0.55000000000000004">
      <c r="A17" s="272"/>
      <c r="B17" s="281" t="s">
        <v>382</v>
      </c>
      <c r="C17" s="279" t="s">
        <v>7</v>
      </c>
      <c r="D17" s="280"/>
      <c r="E17" s="77" t="n">
        <v>136.0</v>
      </c>
      <c r="F17" s="280" t="n">
        <v>272.0</v>
      </c>
      <c r="G17" s="118" t="n">
        <v>17.0</v>
      </c>
      <c r="H17" s="81" t="n">
        <v>0.0</v>
      </c>
      <c r="I17" s="168" t="n">
        <f>G17-H17</f>
      </c>
      <c r="J17" s="169"/>
      <c r="K17" s="170"/>
      <c r="L17" s="86" t="n">
        <v>17.0</v>
      </c>
      <c r="M17" s="83" t="n">
        <v>34.0</v>
      </c>
      <c r="N17" s="84" t="n">
        <v>34.0</v>
      </c>
      <c r="O17" s="85" t="n">
        <v>34.0</v>
      </c>
      <c r="P17" s="84" t="n">
        <v>34.0</v>
      </c>
      <c r="Q17" s="171" t="n">
        <f>(I17+L17+M17+N17+O17+P17)+IF(B17=$D$25,$R$25,0)+IF(B17=$D$26,$R$26,0)+IF(B17=$D$27,$R$27,0)</f>
      </c>
      <c r="R17" s="88" t="n">
        <f>Q17+X17</f>
      </c>
      <c r="S17" s="339" t="n">
        <f>SUM(R17:R18)</f>
      </c>
      <c r="T17" s="249" t="n">
        <v>0.0</v>
      </c>
      <c r="U17" s="250"/>
      <c r="V17" s="251"/>
      <c r="W17" s="251" t="n">
        <v>0.0</v>
      </c>
      <c r="X17" s="89" t="n">
        <f>SUM(T17:W17)</f>
      </c>
      <c r="Y17" s="92" t="n">
        <f>Q17-E17</f>
      </c>
      <c r="Z17" s="346" t="n">
        <f>IF(ISERROR(SUM(Y17:Y18)/F17),"",SUM(Y17:Y18)/F17)</f>
      </c>
      <c r="AA17" s="93" t="n">
        <f>R17-E17</f>
      </c>
      <c r="AB17" s="349" t="n">
        <f>IF(ISERROR(SUM(AA17:AA18)/F17),"",SUM(AA17:AA18)/F17)</f>
      </c>
    </row>
    <row r="18" spans="1:28" ht="18.0" customHeight="true" x14ac:dyDescent="0.55000000000000004">
      <c r="A18" s="272"/>
      <c r="B18" s="283"/>
      <c r="C18" s="279" t="s">
        <v>8</v>
      </c>
      <c r="D18" s="280"/>
      <c r="E18" s="77" t="n">
        <v>136.0</v>
      </c>
      <c r="F18" s="280"/>
      <c r="G18" s="118" t="n">
        <v>0.0</v>
      </c>
      <c r="H18" s="81" t="n">
        <v>0.0</v>
      </c>
      <c r="I18" s="168" t="n">
        <f>G18-H18</f>
      </c>
      <c r="J18" s="169"/>
      <c r="K18" s="170"/>
      <c r="L18" s="86" t="n">
        <v>0.0</v>
      </c>
      <c r="M18" s="83" t="n">
        <v>17.0</v>
      </c>
      <c r="N18" s="84" t="n">
        <v>17.0</v>
      </c>
      <c r="O18" s="85" t="n">
        <v>34.0</v>
      </c>
      <c r="P18" s="84" t="n">
        <v>34.0</v>
      </c>
      <c r="Q18" s="171" t="n">
        <f>(I18+L18+M18+N18+O18+P18)+IF(B18=$D$25,$R$25,0)+IF(B18=$D$26,$R$26,0)+IF(B18=$D$27,$R$27,0)</f>
      </c>
      <c r="R18" s="88" t="n">
        <f>Q18+X18</f>
      </c>
      <c r="S18" s="339"/>
      <c r="T18" s="249" t="n">
        <v>0.0</v>
      </c>
      <c r="U18" s="250"/>
      <c r="V18" s="251"/>
      <c r="W18" s="251" t="n">
        <v>0.0</v>
      </c>
      <c r="X18" s="89" t="n">
        <f>SUM(T18:W18)</f>
      </c>
      <c r="Y18" s="92" t="n">
        <f>Q18-E18</f>
      </c>
      <c r="Z18" s="348"/>
      <c r="AA18" s="93" t="n">
        <f>R18-E18</f>
      </c>
      <c r="AB18" s="351"/>
    </row>
    <row r="19" spans="1:28" ht="18.0" customHeight="true" x14ac:dyDescent="0.55000000000000004">
      <c r="A19" s="272"/>
      <c r="B19" s="279" t="s">
        <v>9</v>
      </c>
      <c r="C19" s="279"/>
      <c r="D19" s="280"/>
      <c r="E19" s="367" t="n">
        <v>340.0</v>
      </c>
      <c r="F19" s="280"/>
      <c r="G19" s="118" t="n">
        <v>68.0</v>
      </c>
      <c r="H19" s="81" t="n">
        <v>17.0</v>
      </c>
      <c r="I19" s="168" t="n">
        <f>G19-H19</f>
      </c>
      <c r="J19" s="169"/>
      <c r="K19" s="170"/>
      <c r="L19" s="86" t="n">
        <v>68.0</v>
      </c>
      <c r="M19" s="83" t="n">
        <v>51.0</v>
      </c>
      <c r="N19" s="84" t="n">
        <v>51.0</v>
      </c>
      <c r="O19" s="85" t="n">
        <v>51.0</v>
      </c>
      <c r="P19" s="84" t="n">
        <v>51.0</v>
      </c>
      <c r="Q19" s="171" t="n">
        <f>(I19+L19+M19+N19+O19+P19)+IF(B19=$D$25,$R$25,0)+IF(B19=$D$26,$R$26,0)+IF(B19=$D$27,$R$27,0)</f>
      </c>
      <c r="R19" s="338" t="n">
        <f>Q19+X19</f>
      </c>
      <c r="S19" s="339"/>
      <c r="T19" s="172" t="n">
        <v>17.0</v>
      </c>
      <c r="U19" s="173"/>
      <c r="V19" s="173"/>
      <c r="W19" s="91" t="n">
        <v>0.0</v>
      </c>
      <c r="X19" s="89" t="n">
        <f>SUM(T19:W19)</f>
      </c>
      <c r="Y19" s="92" t="n">
        <f>Q19-E19</f>
      </c>
      <c r="Z19" s="96" t="n">
        <f>IF(ISERROR(Y19/E19),"",Y19/E19)</f>
      </c>
      <c r="AA19" s="93" t="n">
        <f>R19-E19</f>
      </c>
      <c r="AB19" s="95" t="n">
        <f>IF(ISERROR(AA19/E19),"",AA19/E19)</f>
      </c>
    </row>
    <row r="20" spans="1:28" ht="18.0" customHeight="true" x14ac:dyDescent="0.55000000000000004">
      <c r="A20" s="272"/>
      <c r="B20" s="281" t="s">
        <v>10</v>
      </c>
      <c r="C20" s="379" t="s">
        <v>1695</v>
      </c>
      <c r="D20" s="380"/>
      <c r="E20" s="383" t="n">
        <v>170.0</v>
      </c>
      <c r="F20" s="384"/>
      <c r="G20" s="118" t="n">
        <v>34.0</v>
      </c>
      <c r="H20" s="81" t="n">
        <v>17.0</v>
      </c>
      <c r="I20" s="168" t="n">
        <f>G20-H20</f>
      </c>
      <c r="J20" s="169"/>
      <c r="K20" s="170"/>
      <c r="L20" s="86" t="n">
        <v>34.0</v>
      </c>
      <c r="M20" s="83" t="n">
        <v>0.0</v>
      </c>
      <c r="N20" s="84" t="n">
        <v>0.0</v>
      </c>
      <c r="O20" s="85" t="n">
        <v>0.0</v>
      </c>
      <c r="P20" s="84" t="n">
        <v>0.0</v>
      </c>
      <c r="Q20" s="171" t="n">
        <f>I20+L20+M20+N20+O20+P20</f>
      </c>
      <c r="R20" s="88" t="n">
        <f>Q20+X20</f>
      </c>
      <c r="S20" s="339" t="n">
        <f>SUM(R20:R24)+SUM(Q25:Q27)</f>
      </c>
      <c r="T20" s="172" t="n">
        <v>0.0</v>
      </c>
      <c r="U20" s="173"/>
      <c r="V20" s="173"/>
      <c r="W20" s="91" t="n">
        <v>17.0</v>
      </c>
      <c r="X20" s="89" t="n">
        <f>SUM(T20:W20)</f>
      </c>
      <c r="Y20" s="376" t="n">
        <f>SUM(Q20:Q27)-E20</f>
      </c>
      <c r="Z20" s="346" t="n">
        <f>IF(ISERROR(Y20/E20),"",Y20/E20)</f>
      </c>
      <c r="AA20" s="376" t="n">
        <f>SUM(R20:R24)+SUM(Q25:Q27)-E20</f>
      </c>
      <c r="AB20" s="349" t="n">
        <f>IF(ISERROR(AA20/E20),"",AA20/E20)</f>
      </c>
    </row>
    <row r="21" spans="1:28" ht="18.0" customHeight="true" x14ac:dyDescent="0.55000000000000004">
      <c r="A21" s="272"/>
      <c r="B21" s="282"/>
      <c r="C21" s="379" t="s">
        <v>1697</v>
      </c>
      <c r="D21" s="380"/>
      <c r="E21" s="385"/>
      <c r="F21" s="386"/>
      <c r="G21" s="122" t="n">
        <v>0.0</v>
      </c>
      <c r="H21" s="123" t="n">
        <v>0.0</v>
      </c>
      <c r="I21" s="168" t="n">
        <f>G21-H21</f>
      </c>
      <c r="J21" s="174"/>
      <c r="K21" s="170"/>
      <c r="L21" s="86" t="n">
        <v>0.0</v>
      </c>
      <c r="M21" s="83" t="n">
        <v>0.0</v>
      </c>
      <c r="N21" s="84" t="n">
        <v>0.0</v>
      </c>
      <c r="O21" s="85" t="n">
        <v>17.0</v>
      </c>
      <c r="P21" s="84" t="n">
        <v>17.0</v>
      </c>
      <c r="Q21" s="171" t="n">
        <f>I21+L21+M21+N21+O21+P21</f>
      </c>
      <c r="R21" s="88" t="n">
        <f>Q21+X21</f>
      </c>
      <c r="S21" s="339"/>
      <c r="T21" s="172" t="n">
        <v>0.0</v>
      </c>
      <c r="U21" s="173"/>
      <c r="V21" s="173"/>
      <c r="W21" s="91" t="n">
        <v>0.0</v>
      </c>
      <c r="X21" s="89" t="n">
        <f>SUM(T21:W21)</f>
      </c>
      <c r="Y21" s="377"/>
      <c r="Z21" s="347"/>
      <c r="AA21" s="377"/>
      <c r="AB21" s="350"/>
    </row>
    <row r="22" spans="1:28" ht="18.0" customHeight="true" x14ac:dyDescent="0.55000000000000004">
      <c r="A22" s="272"/>
      <c r="B22" s="282"/>
      <c r="C22" s="379" t="s">
        <v>1696</v>
      </c>
      <c r="D22" s="380"/>
      <c r="E22" s="385"/>
      <c r="F22" s="386"/>
      <c r="G22" s="122" t="n">
        <v>34.0</v>
      </c>
      <c r="H22" s="123" t="n">
        <v>17.0</v>
      </c>
      <c r="I22" s="168" t="n">
        <f>G22-H22</f>
      </c>
      <c r="J22" s="174"/>
      <c r="K22" s="170"/>
      <c r="L22" s="86" t="n">
        <v>34.0</v>
      </c>
      <c r="M22" s="83" t="n">
        <v>0.0</v>
      </c>
      <c r="N22" s="84" t="n">
        <v>0.0</v>
      </c>
      <c r="O22" s="85" t="n">
        <v>0.0</v>
      </c>
      <c r="P22" s="84" t="n">
        <v>0.0</v>
      </c>
      <c r="Q22" s="171" t="n">
        <f>I22+L22+M22+N22+O22+P22</f>
      </c>
      <c r="R22" s="88" t="n">
        <f>Q22+X22</f>
      </c>
      <c r="S22" s="339"/>
      <c r="T22" s="172" t="n">
        <v>0.0</v>
      </c>
      <c r="U22" s="173"/>
      <c r="V22" s="173"/>
      <c r="W22" s="91" t="n">
        <v>17.0</v>
      </c>
      <c r="X22" s="89" t="n">
        <f>SUM(T22:W22)</f>
      </c>
      <c r="Y22" s="377"/>
      <c r="Z22" s="347"/>
      <c r="AA22" s="377"/>
      <c r="AB22" s="350"/>
    </row>
    <row r="23" spans="1:28" ht="18.0" customHeight="true" x14ac:dyDescent="0.55000000000000004">
      <c r="A23" s="272"/>
      <c r="B23" s="282"/>
      <c r="C23" s="381" t="s">
        <v>1698</v>
      </c>
      <c r="D23" s="382"/>
      <c r="E23" s="385"/>
      <c r="F23" s="386"/>
      <c r="G23" s="122" t="n">
        <v>0.0</v>
      </c>
      <c r="H23" s="123" t="n">
        <v>0.0</v>
      </c>
      <c r="I23" s="168" t="n">
        <f>G23-H23</f>
      </c>
      <c r="J23" s="174"/>
      <c r="K23" s="170"/>
      <c r="L23" s="86" t="n">
        <v>0.0</v>
      </c>
      <c r="M23" s="83" t="n">
        <v>0.0</v>
      </c>
      <c r="N23" s="84" t="n">
        <v>0.0</v>
      </c>
      <c r="O23" s="85" t="n">
        <v>0.0</v>
      </c>
      <c r="P23" s="84" t="n">
        <v>0.0</v>
      </c>
      <c r="Q23" s="171" t="n">
        <f>I23+L23+M23+N23+O23+P23</f>
      </c>
      <c r="R23" s="88" t="n">
        <f>Q23+X23</f>
      </c>
      <c r="S23" s="339"/>
      <c r="T23" s="172" t="n">
        <v>0.0</v>
      </c>
      <c r="U23" s="173"/>
      <c r="V23" s="173"/>
      <c r="W23" s="91" t="n">
        <v>0.0</v>
      </c>
      <c r="X23" s="89" t="n">
        <f>SUM(T23:W23)</f>
      </c>
      <c r="Y23" s="377"/>
      <c r="Z23" s="347"/>
      <c r="AA23" s="377"/>
      <c r="AB23" s="350"/>
    </row>
    <row r="24" spans="1:28" ht="18.0" customHeight="true" x14ac:dyDescent="0.55000000000000004">
      <c r="A24" s="272"/>
      <c r="B24" s="282"/>
      <c r="C24" s="381" t="s">
        <v>1698</v>
      </c>
      <c r="D24" s="382"/>
      <c r="E24" s="387"/>
      <c r="F24" s="388"/>
      <c r="G24" s="122" t="n">
        <v>0.0</v>
      </c>
      <c r="H24" s="123" t="n">
        <v>0.0</v>
      </c>
      <c r="I24" s="88" t="n">
        <f>G24-H24</f>
      </c>
      <c r="J24" s="174"/>
      <c r="K24" s="176"/>
      <c r="L24" s="86" t="n">
        <v>0.0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88" t="n">
        <f>Q24+X24</f>
      </c>
      <c r="S24" s="339"/>
      <c r="T24" s="172" t="n">
        <v>0.0</v>
      </c>
      <c r="U24" s="173"/>
      <c r="V24" s="173"/>
      <c r="W24" s="91" t="n">
        <v>0.0</v>
      </c>
      <c r="X24" s="89" t="n">
        <f>SUM(T24:W24)</f>
      </c>
      <c r="Y24" s="378"/>
      <c r="Z24" s="348"/>
      <c r="AA24" s="378"/>
      <c r="AB24" s="351"/>
    </row>
    <row r="25" spans="1:28" ht="18.0" customHeight="true" x14ac:dyDescent="0.55000000000000004">
      <c r="A25" s="403"/>
      <c r="B25" s="24" t="s">
        <v>381</v>
      </c>
      <c r="C25" s="177" t="s">
        <v>1699</v>
      </c>
      <c r="D25" s="178" t="s">
        <v>10</v>
      </c>
      <c r="E25" s="383" t="n">
        <v>33.0</v>
      </c>
      <c r="F25" s="384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34.0</v>
      </c>
      <c r="M25" s="83" t="n">
        <v>0.0</v>
      </c>
      <c r="N25" s="84" t="n">
        <v>0.0</v>
      </c>
      <c r="O25" s="85" t="n">
        <v>0.0</v>
      </c>
      <c r="P25" s="84" t="n">
        <v>0.0</v>
      </c>
      <c r="Q25" s="171" t="n">
        <f>IF(D25="선택",I25+L25+M25+N25+O25+P25,"")</f>
      </c>
      <c r="R25" s="88" t="n">
        <f>I25+L25+M25+N25+O25+P25</f>
      </c>
      <c r="S25" s="339" t="n">
        <f>SUM(R25:R27)</f>
      </c>
      <c r="T25" s="179" t="n">
        <v>0.0</v>
      </c>
      <c r="U25" s="180"/>
      <c r="V25" s="180"/>
      <c r="W25" s="181" t="n">
        <v>0.0</v>
      </c>
      <c r="X25" s="89" t="n">
        <f>SUM(T25:W25)</f>
      </c>
      <c r="Y25" s="368" t="n">
        <f>SUM(R25:R27)-E25</f>
      </c>
      <c r="Z25" s="370" t="n">
        <f>IF(ISERROR(Y25/E25),"",Y25/E25)</f>
      </c>
      <c r="AA25" s="372" t="n">
        <f>SUM(R25:R27)-E25</f>
      </c>
      <c r="AB25" s="373" t="n">
        <f>IF(ISERROR(AA25/E25),"",AA25/E25)</f>
      </c>
    </row>
    <row r="26" spans="1:28" ht="18.0" customHeight="true" x14ac:dyDescent="0.55000000000000004">
      <c r="A26" s="403"/>
      <c r="B26" s="23" t="s">
        <v>380</v>
      </c>
      <c r="C26" s="182" t="s">
        <v>1698</v>
      </c>
      <c r="D26" s="175" t="s">
        <v>1698</v>
      </c>
      <c r="E26" s="385"/>
      <c r="F26" s="386"/>
      <c r="G26" s="122" t="n">
        <v>0.0</v>
      </c>
      <c r="H26" s="123" t="n">
        <v>0.0</v>
      </c>
      <c r="I26" s="88" t="n">
        <f>G26-H26</f>
      </c>
      <c r="J26" s="174"/>
      <c r="K26" s="183"/>
      <c r="L26" s="86" t="n">
        <v>0.0</v>
      </c>
      <c r="M26" s="83" t="n">
        <v>0.0</v>
      </c>
      <c r="N26" s="84" t="n">
        <v>0.0</v>
      </c>
      <c r="O26" s="85" t="n">
        <v>0.0</v>
      </c>
      <c r="P26" s="84" t="n">
        <v>0.0</v>
      </c>
      <c r="Q26" s="171" t="n">
        <f>IF(D26="선택",I26+L26+M26+N26+O26+P26,"")</f>
      </c>
      <c r="R26" s="88" t="n">
        <f>I26+L26+M26+N26+O26+P26</f>
      </c>
      <c r="S26" s="339"/>
      <c r="T26" s="179" t="n">
        <v>0.0</v>
      </c>
      <c r="U26" s="180"/>
      <c r="V26" s="180"/>
      <c r="W26" s="181" t="n">
        <v>0.0</v>
      </c>
      <c r="X26" s="89" t="n">
        <f>SUM(T26:W26)</f>
      </c>
      <c r="Y26" s="368"/>
      <c r="Z26" s="370"/>
      <c r="AA26" s="368"/>
      <c r="AB26" s="374"/>
    </row>
    <row r="27" spans="1:28" ht="18.0" customHeight="true" x14ac:dyDescent="0.55000000000000004">
      <c r="A27" s="403"/>
      <c r="B27" s="22" t="s">
        <v>379</v>
      </c>
      <c r="C27" s="182" t="s">
        <v>1698</v>
      </c>
      <c r="D27" s="175" t="s">
        <v>1698</v>
      </c>
      <c r="E27" s="387"/>
      <c r="F27" s="388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88" t="n">
        <f>I27+L27+M27+N27+O27+P27</f>
      </c>
      <c r="S27" s="339"/>
      <c r="T27" s="179" t="n">
        <v>0.0</v>
      </c>
      <c r="U27" s="180"/>
      <c r="V27" s="180"/>
      <c r="W27" s="181" t="n">
        <v>0.0</v>
      </c>
      <c r="X27" s="89" t="n">
        <f>SUM(T27:W27)</f>
      </c>
      <c r="Y27" s="369"/>
      <c r="Z27" s="371"/>
      <c r="AA27" s="369"/>
      <c r="AB27" s="375"/>
    </row>
    <row r="28" spans="1:28" ht="18.0" customHeight="true" thickBot="1" x14ac:dyDescent="0.6">
      <c r="A28" s="273"/>
      <c r="B28" s="389" t="s">
        <v>370</v>
      </c>
      <c r="C28" s="269"/>
      <c r="D28" s="270"/>
      <c r="E28" s="390" t="n">
        <f>SUM(E8:E24)</f>
      </c>
      <c r="F28" s="391"/>
      <c r="G28" s="128" t="n">
        <f>SUM(G8:G27)</f>
      </c>
      <c r="H28" s="129" t="n">
        <f>SUM(H8:H27)</f>
      </c>
      <c r="I28" s="129" t="n">
        <f>SUM(I8:I27)</f>
      </c>
      <c r="J28" s="129" t="n">
        <f>SUM(J8:J27)</f>
      </c>
      <c r="K28" s="129" t="n">
        <f>SUM(K8:K27)</f>
      </c>
      <c r="L28" s="184" t="n">
        <f>SUM(L8:L27)</f>
      </c>
      <c r="M28" s="185" t="n">
        <f>SUM(M8:M27)</f>
      </c>
      <c r="N28" s="186" t="n">
        <f>SUM(N8:N27)</f>
      </c>
      <c r="O28" s="187" t="n">
        <f>SUM(O8:O27)</f>
      </c>
      <c r="P28" s="188" t="n">
        <f>SUM(P8:P27)</f>
      </c>
      <c r="Q28" s="189" t="n">
        <f>SUM(Q8:Q27)</f>
      </c>
      <c r="R28" s="392" t="n">
        <f>SUM(R8:R24)+SUM(Q25:Q27)</f>
      </c>
      <c r="S28" s="393"/>
      <c r="T28" s="134" t="n">
        <f>SUM(T8:T27)</f>
      </c>
      <c r="U28" s="190" t="n">
        <f>SUM(U8:U27)</f>
      </c>
      <c r="V28" s="190" t="n">
        <f>SUM(V8:V27)</f>
      </c>
      <c r="W28" s="107" t="n">
        <f>SUM(W8:W27)</f>
      </c>
      <c r="X28" s="108" t="n">
        <f>SUM(X8:X27)</f>
      </c>
      <c r="Y28" s="109" t="n">
        <f>Q28-E28</f>
      </c>
      <c r="Z28" s="110" t="n">
        <f>IF(ISERROR(Y28/E28),"",Y28/E28)</f>
      </c>
      <c r="AA28" s="109" t="n">
        <f>R28-E28</f>
      </c>
      <c r="AB28" s="110" t="n">
        <f>IF(ISERROR(AA28/E28),"",AA28/E28)</f>
      </c>
    </row>
    <row r="29" spans="1:28" ht="18.0" customHeight="true" x14ac:dyDescent="0.55000000000000004">
      <c r="A29" s="271" t="s">
        <v>378</v>
      </c>
      <c r="B29" s="274" t="s">
        <v>377</v>
      </c>
      <c r="C29" s="274"/>
      <c r="D29" s="275"/>
      <c r="E29" s="385" t="n">
        <v>306.0</v>
      </c>
      <c r="F29" s="394"/>
      <c r="G29" s="111" t="n">
        <v>17.0</v>
      </c>
      <c r="H29" s="64" t="n">
        <v>0.0</v>
      </c>
      <c r="I29" s="112" t="n">
        <f>G29-H29</f>
      </c>
      <c r="J29" s="191"/>
      <c r="K29" s="192"/>
      <c r="L29" s="115" t="n">
        <v>17.0</v>
      </c>
      <c r="M29" s="114" t="n">
        <v>17.0</v>
      </c>
      <c r="N29" s="115" t="n">
        <v>17.0</v>
      </c>
      <c r="O29" s="114" t="n">
        <v>17.0</v>
      </c>
      <c r="P29" s="115" t="n">
        <v>17.0</v>
      </c>
      <c r="Q29" s="87" t="n">
        <f>I29+L29+M29+N29+O29+P29</f>
      </c>
      <c r="R29" s="116" t="n">
        <f>Q29+X29</f>
      </c>
      <c r="S29" s="396" t="n">
        <f>SUM(R29:R33)</f>
      </c>
      <c r="T29" s="72" t="n">
        <v>0.0</v>
      </c>
      <c r="U29" s="252"/>
      <c r="V29" s="252"/>
      <c r="W29" s="252" t="n">
        <v>0.0</v>
      </c>
      <c r="X29" s="71" t="n">
        <f>SUM(T29:W29)</f>
      </c>
      <c r="Y29" s="376" t="n">
        <f>SUM(Q29:Q34)-E29</f>
      </c>
      <c r="Z29" s="346" t="n">
        <f>IF(ISERROR(Y29/E29),"",Y29/E29)</f>
      </c>
      <c r="AA29" s="376" t="n">
        <f>SUM(R29:R34)-E29</f>
      </c>
      <c r="AB29" s="349" t="n">
        <f>IF(ISERROR(AA29/E29),"",AA29/E29)</f>
      </c>
    </row>
    <row r="30" spans="1:28" ht="18.0" customHeight="true" x14ac:dyDescent="0.55000000000000004">
      <c r="A30" s="272"/>
      <c r="B30" s="276" t="s">
        <v>24</v>
      </c>
      <c r="C30" s="276"/>
      <c r="D30" s="277"/>
      <c r="E30" s="385"/>
      <c r="F30" s="394"/>
      <c r="G30" s="118" t="n">
        <v>10.0</v>
      </c>
      <c r="H30" s="81" t="n">
        <v>0.0</v>
      </c>
      <c r="I30" s="19" t="n">
        <f>G30-H30</f>
      </c>
      <c r="J30" s="193"/>
      <c r="K30" s="194"/>
      <c r="L30" s="121" t="n">
        <v>10.0</v>
      </c>
      <c r="M30" s="120" t="n">
        <v>10.0</v>
      </c>
      <c r="N30" s="121" t="n">
        <v>10.0</v>
      </c>
      <c r="O30" s="120" t="n">
        <v>10.0</v>
      </c>
      <c r="P30" s="121" t="n">
        <v>10.0</v>
      </c>
      <c r="Q30" s="87" t="n">
        <f>I30+L30+M30+N30+O30+P30</f>
      </c>
      <c r="R30" s="88" t="n">
        <f>Q30+X30</f>
      </c>
      <c r="S30" s="396"/>
      <c r="T30" s="253" t="n">
        <v>0.0</v>
      </c>
      <c r="U30" s="254"/>
      <c r="V30" s="254"/>
      <c r="W30" s="254" t="n">
        <v>0.0</v>
      </c>
      <c r="X30" s="89" t="n">
        <f>SUM(T30:W30)</f>
      </c>
      <c r="Y30" s="377"/>
      <c r="Z30" s="347"/>
      <c r="AA30" s="377"/>
      <c r="AB30" s="350"/>
    </row>
    <row r="31" spans="1:28" ht="18.0" hidden="1" customHeight="true" x14ac:dyDescent="0.55000000000000004">
      <c r="A31" s="272"/>
      <c r="B31" s="276"/>
      <c r="C31" s="276"/>
      <c r="D31" s="277"/>
      <c r="E31" s="385"/>
      <c r="F31" s="394"/>
      <c r="G31" s="118"/>
      <c r="H31" s="81"/>
      <c r="I31" s="19" t="n">
        <f>G31-H31</f>
      </c>
      <c r="J31" s="193"/>
      <c r="K31" s="194"/>
      <c r="L31" s="121"/>
      <c r="M31" s="120"/>
      <c r="N31" s="121"/>
      <c r="O31" s="120"/>
      <c r="P31" s="121"/>
      <c r="Q31" s="87" t="n">
        <f>I31+L31+M31+N31+O31+P31</f>
      </c>
      <c r="R31" s="88" t="n">
        <f>Q31+X31</f>
      </c>
      <c r="S31" s="396"/>
      <c r="T31" s="253"/>
      <c r="U31" s="254"/>
      <c r="V31" s="254"/>
      <c r="W31" s="254"/>
      <c r="X31" s="89" t="n">
        <f>SUM(T31:W31)</f>
      </c>
      <c r="Y31" s="377"/>
      <c r="Z31" s="347"/>
      <c r="AA31" s="377"/>
      <c r="AB31" s="350"/>
    </row>
    <row r="32" spans="1:28" ht="18.75" customHeight="true" x14ac:dyDescent="0.55000000000000004">
      <c r="A32" s="272"/>
      <c r="B32" s="276" t="s">
        <v>375</v>
      </c>
      <c r="C32" s="276" t="s">
        <v>1245</v>
      </c>
      <c r="D32" s="277"/>
      <c r="E32" s="385"/>
      <c r="F32" s="394"/>
      <c r="G32" s="118" t="n">
        <v>18.0</v>
      </c>
      <c r="H32" s="81" t="n">
        <v>0.0</v>
      </c>
      <c r="I32" s="19" t="n">
        <f>G32-H32</f>
      </c>
      <c r="J32" s="193"/>
      <c r="K32" s="194"/>
      <c r="L32" s="121" t="n">
        <v>18.0</v>
      </c>
      <c r="M32" s="120" t="n">
        <v>18.0</v>
      </c>
      <c r="N32" s="121" t="n">
        <v>18.0</v>
      </c>
      <c r="O32" s="120" t="n">
        <v>19.0</v>
      </c>
      <c r="P32" s="121" t="n">
        <v>19.0</v>
      </c>
      <c r="Q32" s="87" t="n">
        <f>I32+L32+M32+N32+O32+P32</f>
      </c>
      <c r="R32" s="88" t="n">
        <f>Q32+X32</f>
      </c>
      <c r="S32" s="396"/>
      <c r="T32" s="253" t="n">
        <v>0.0</v>
      </c>
      <c r="U32" s="254"/>
      <c r="V32" s="254"/>
      <c r="W32" s="254" t="n">
        <v>0.0</v>
      </c>
      <c r="X32" s="89" t="n">
        <f>SUM(T32:W32)</f>
      </c>
      <c r="Y32" s="377"/>
      <c r="Z32" s="347"/>
      <c r="AA32" s="377"/>
      <c r="AB32" s="350"/>
    </row>
    <row r="33" spans="1:28" ht="26.6" customHeight="true" x14ac:dyDescent="0.55000000000000004">
      <c r="A33" s="272"/>
      <c r="B33" s="276"/>
      <c r="C33" s="405" t="s">
        <v>588</v>
      </c>
      <c r="D33" s="198" t="s">
        <v>373</v>
      </c>
      <c r="E33" s="385"/>
      <c r="F33" s="394"/>
      <c r="G33" s="122" t="n">
        <v>6.0</v>
      </c>
      <c r="H33" s="123" t="n">
        <v>0.0</v>
      </c>
      <c r="I33" s="80" t="n">
        <f>G33-H33</f>
      </c>
      <c r="J33" s="195"/>
      <c r="K33" s="183"/>
      <c r="L33" s="196" t="n">
        <v>6.0</v>
      </c>
      <c r="M33" s="197" t="n">
        <v>6.0</v>
      </c>
      <c r="N33" s="196" t="n">
        <v>6.0</v>
      </c>
      <c r="O33" s="122" t="n">
        <v>5.0</v>
      </c>
      <c r="P33" s="196" t="n">
        <v>5.0</v>
      </c>
      <c r="Q33" s="87" t="n">
        <f>I33+L33+M33+N33+O33+P33</f>
      </c>
      <c r="R33" s="88" t="n">
        <f>Q33+X33</f>
      </c>
      <c r="S33" s="397"/>
      <c r="T33" s="255" t="n">
        <v>0.0</v>
      </c>
      <c r="U33" s="250"/>
      <c r="V33" s="250"/>
      <c r="W33" s="251" t="n">
        <v>0.0</v>
      </c>
      <c r="X33" s="89" t="n">
        <f>SUM(T33:W33)</f>
      </c>
      <c r="Y33" s="378"/>
      <c r="Z33" s="348"/>
      <c r="AA33" s="378"/>
      <c r="AB33" s="351"/>
    </row>
    <row r="34" spans="1:28" ht="26.6" customHeight="true" x14ac:dyDescent="0.55000000000000004">
      <c r="A34" s="272"/>
      <c r="B34" s="276"/>
      <c r="C34" s="360"/>
      <c r="D34" s="198" t="s">
        <v>372</v>
      </c>
      <c r="E34" s="385"/>
      <c r="F34" s="394"/>
      <c r="G34" s="199" t="n">
        <v>0.0</v>
      </c>
      <c r="H34" s="174" t="n">
        <v>0.0</v>
      </c>
      <c r="I34" s="168" t="n">
        <f>G34-H34</f>
      </c>
      <c r="J34" s="174"/>
      <c r="K34" s="170"/>
      <c r="L34" s="200" t="n">
        <v>0.0</v>
      </c>
      <c r="M34" s="201" t="n">
        <v>0.0</v>
      </c>
      <c r="N34" s="200" t="n">
        <v>0.0</v>
      </c>
      <c r="O34" s="201" t="n">
        <v>0.0</v>
      </c>
      <c r="P34" s="200" t="n">
        <v>0.0</v>
      </c>
      <c r="Q34" s="87" t="n">
        <f>I34+L34+M34+N34+O34+P34</f>
      </c>
      <c r="R34" s="88" t="n">
        <f>Q34+X34</f>
      </c>
      <c r="S34" s="404" t="n">
        <f>R6-E6+SUM(R33:R35)</f>
      </c>
      <c r="T34" s="256" t="n">
        <v>0.0</v>
      </c>
      <c r="U34" s="174"/>
      <c r="V34" s="174"/>
      <c r="W34" s="257" t="n">
        <v>0.0</v>
      </c>
      <c r="X34" s="89" t="n">
        <f>SUM(T34:W34)</f>
      </c>
      <c r="Y34" s="154"/>
      <c r="Z34" s="155"/>
      <c r="AA34" s="154"/>
      <c r="AB34" s="94"/>
    </row>
    <row r="35" spans="1:28" ht="26.6" customHeight="true" x14ac:dyDescent="0.55000000000000004">
      <c r="A35" s="272"/>
      <c r="B35" s="276"/>
      <c r="C35" s="275"/>
      <c r="D35" s="198" t="s">
        <v>371</v>
      </c>
      <c r="E35" s="387"/>
      <c r="F35" s="395"/>
      <c r="G35" s="199" t="n">
        <v>17.0</v>
      </c>
      <c r="H35" s="174" t="n">
        <v>0.0</v>
      </c>
      <c r="I35" s="168" t="n">
        <f>G35-H35</f>
      </c>
      <c r="J35" s="174"/>
      <c r="K35" s="170"/>
      <c r="L35" s="200" t="n">
        <v>17.0</v>
      </c>
      <c r="M35" s="201" t="n">
        <v>17.0</v>
      </c>
      <c r="N35" s="200" t="n">
        <v>17.0</v>
      </c>
      <c r="O35" s="201" t="n">
        <v>17.0</v>
      </c>
      <c r="P35" s="200" t="n">
        <v>17.0</v>
      </c>
      <c r="Q35" s="87" t="n">
        <f>I35+L35+M35+N35+O35+P35</f>
      </c>
      <c r="R35" s="88" t="n">
        <f>Q35+X35</f>
      </c>
      <c r="S35" s="397"/>
      <c r="T35" s="256" t="n">
        <v>0.0</v>
      </c>
      <c r="U35" s="174"/>
      <c r="V35" s="174"/>
      <c r="W35" s="257" t="n">
        <v>0.0</v>
      </c>
      <c r="X35" s="89" t="n">
        <f>SUM(T35:W35)</f>
      </c>
      <c r="Y35" s="202"/>
      <c r="Z35" s="125"/>
      <c r="AA35" s="126"/>
      <c r="AB35" s="127"/>
    </row>
    <row r="36" spans="1:28" ht="18.0" customHeight="true" thickBot="1" x14ac:dyDescent="0.6">
      <c r="A36" s="273"/>
      <c r="B36" s="259" t="s">
        <v>370</v>
      </c>
      <c r="C36" s="259"/>
      <c r="D36" s="260"/>
      <c r="E36" s="398" t="n">
        <v>306.0</v>
      </c>
      <c r="F36" s="399"/>
      <c r="G36" s="106" t="n">
        <f>SUM(G29:G35)</f>
      </c>
      <c r="H36" s="107" t="n">
        <f>SUM(H29:H35)</f>
      </c>
      <c r="I36" s="203" t="n">
        <f>SUM(I29:I35)</f>
      </c>
      <c r="J36" s="107" t="n">
        <f>SUM(J29:J35)</f>
      </c>
      <c r="K36" s="107" t="n">
        <f>SUM(K29:K35)</f>
      </c>
      <c r="L36" s="204" t="n">
        <f>SUM(L29:L35)</f>
      </c>
      <c r="M36" s="132" t="n">
        <f>SUM(M29:M35)</f>
      </c>
      <c r="N36" s="131" t="n">
        <f>SUM(N29:N35)</f>
      </c>
      <c r="O36" s="133" t="n">
        <f>SUM(O29:O35)</f>
      </c>
      <c r="P36" s="131" t="n">
        <f>SUM(P29:P35)</f>
      </c>
      <c r="Q36" s="134" t="n">
        <f>SUM(Q29:Q35)</f>
      </c>
      <c r="R36" s="400" t="n">
        <f>SUM(R29:R35)</f>
      </c>
      <c r="S36" s="401"/>
      <c r="T36" s="106" t="n">
        <f>SUM(T29:T35)</f>
      </c>
      <c r="U36" s="190" t="n">
        <f>SUM(U29:U35)</f>
      </c>
      <c r="V36" s="190" t="n">
        <f>SUM(V29:V35)</f>
      </c>
      <c r="W36" s="107" t="n">
        <f>SUM(W29:W35)</f>
      </c>
      <c r="X36" s="135" t="n">
        <f>SUM(X29:X35)</f>
      </c>
      <c r="Y36" s="99" t="n">
        <f>Q36-E36</f>
      </c>
      <c r="Z36" s="110" t="n">
        <f>IF(ISERROR(Y36/E36),"",Y36/E36)</f>
      </c>
      <c r="AA36" s="99" t="n">
        <f>R36-E36</f>
      </c>
      <c r="AB36" s="110" t="n">
        <f>IF(ISERROR(AA36/E36),"",AA36/E36)</f>
      </c>
    </row>
    <row r="37" spans="1:28" ht="18.0" customHeight="true" thickBot="1" x14ac:dyDescent="0.6">
      <c r="A37" s="261" t="s">
        <v>369</v>
      </c>
      <c r="B37" s="262"/>
      <c r="C37" s="262"/>
      <c r="D37" s="263"/>
      <c r="E37" s="409" t="n">
        <f>E28+E36</f>
      </c>
      <c r="F37" s="410"/>
      <c r="G37" s="205" t="n">
        <f>G28+G36</f>
      </c>
      <c r="H37" s="206" t="n">
        <f>H28+H36</f>
      </c>
      <c r="I37" s="206" t="n">
        <f>I28+I36</f>
      </c>
      <c r="J37" s="206" t="n">
        <f>J28+J36</f>
      </c>
      <c r="K37" s="206" t="n">
        <f>K28+K36</f>
      </c>
      <c r="L37" s="207" t="n">
        <f>L28+L36</f>
      </c>
      <c r="M37" s="139" t="n">
        <f>M28+M36</f>
      </c>
      <c r="N37" s="140" t="n">
        <f>N28+N36</f>
      </c>
      <c r="O37" s="141" t="n">
        <f>O28+O36</f>
      </c>
      <c r="P37" s="140" t="n">
        <f>P28+P36</f>
      </c>
      <c r="Q37" s="208" t="n">
        <f>Q28+Q36+X37</f>
      </c>
      <c r="R37" s="411" t="n">
        <f>R28+R36</f>
      </c>
      <c r="S37" s="412"/>
      <c r="T37" s="143" t="n">
        <f>T28+T36</f>
      </c>
      <c r="U37" s="209" t="n">
        <f>U28+U36</f>
      </c>
      <c r="V37" s="209" t="n">
        <f>V28+V36</f>
      </c>
      <c r="W37" s="144" t="n">
        <f>W28+W36</f>
      </c>
      <c r="X37" s="145" t="n">
        <f>X28+X36</f>
      </c>
      <c r="Y37" s="146" t="n">
        <f>Q37-E37</f>
      </c>
      <c r="Z37" s="147" t="n">
        <f>IF(ISERROR(Y37/E37),"",Y37/E37)</f>
      </c>
      <c r="AA37" s="148" t="n">
        <f>R37-E37</f>
      </c>
      <c r="AB37" s="149" t="n">
        <f>IF(ISERROR(AA37/E37),"",AA37/E37)</f>
      </c>
    </row>
    <row r="38" spans="1:28" ht="18.0" customHeight="true" thickBot="1" x14ac:dyDescent="0.6">
      <c r="A38" s="413" t="s">
        <v>368</v>
      </c>
      <c r="B38" s="414"/>
      <c r="C38" s="414"/>
      <c r="D38" s="414"/>
      <c r="E38" s="414"/>
      <c r="F38" s="150"/>
      <c r="G38" s="415" t="n">
        <f>COUNTIF(I8:I15,"&gt;0")+COUNTIF(I19,"&gt;0")+COUNTIFS(C20:C24, "한문", I20:I24,"&gt;0")+COUNTIFS(C20:C24, "생활중국어", I20:I24,"&gt;0")+COUNTIFS(C20:C24, "생활일본어", I20:I24,"&gt;0")+COUNTIFS(C20:C24, "생활중국어/일본어", I20:I24,"&gt;0")</f>
      </c>
      <c r="H38" s="416"/>
      <c r="I38" s="416"/>
      <c r="J38" s="416" t="n">
        <f>COUNTIF(L8:L15,"&gt;0")+COUNTIF(L19,"&gt;0")+COUNTIFS(C20:C24, "한문", L20:L24,"&gt;0")+COUNTIFS(C20:C24, "생활중국어", L20:L24,"&gt;0")+COUNTIFS(C20:C24, "생활일본어", L20:L24,"&gt;0")+COUNTIFS(C20:C24, "생활중국어/일본어", L20:L24,"&gt;0")</f>
      </c>
      <c r="K38" s="416"/>
      <c r="L38" s="417"/>
      <c r="M38" s="151" t="n">
        <f>COUNTIF(M8:M15,"&gt;0")+COUNTIF(M19,"&gt;0")+COUNTIFS(C20:C24, "한문", M20:M24,"&gt;0")+COUNTIFS(C20:C24, "생활중국어", M20:M24,"&gt;0")+COUNTIFS(C20:C24, "생활일본어", M20:M24,"&gt;0")+COUNTIFS(C20:C24, "생활중국어/일본어", M20:M24,"&gt;0")</f>
      </c>
      <c r="N38" s="152" t="n">
        <f>COUNTIF(N8:N15,"&gt;0")+COUNTIF(N19,"&gt;0")+COUNTIFS(C20:C24, "한문", N20:N24,"&gt;0")+COUNTIFS(C20:C24, "생활중국어", N20:N24,"&gt;0")+COUNTIFS(C20:C24, "생활일본어", N20:N24,"&gt;0")+COUNTIFS(C20:C24, "생활중국어/일본어", N20:N24,"&gt;0")</f>
      </c>
      <c r="O38" s="151" t="n">
        <f>COUNTIF(O8:O15,"&gt;0")+COUNTIF(O19,"&gt;0")+COUNTIFS(C20:C24, "한문", O20:O24,"&gt;0")+COUNTIFS(C20:C24, "생활중국어", O20:O24,"&gt;0")+COUNTIFS(C20:C24, "생활일본어", O20:O24,"&gt;0")+COUNTIFS(C20:C24, "생활중국어/일본어", O20:O24,"&gt;0")</f>
      </c>
      <c r="P38" s="153" t="n">
        <f>COUNTIF(P8:P15,"&gt;0")+COUNTIF(P19,"&gt;0")+COUNTIFS(C20:C24, "한문", P20:P24,"&gt;0")+COUNTIFS(C20:C24, "생활중국어", P20:P24,"&gt;0")+COUNTIFS(C20:C24, "생활일본어", P20:P24,"&gt;0")+COUNTIFS(C20:C24, "생활중국어/일본어", P20:P24,"&gt;0")</f>
      </c>
      <c r="Q38" s="418" t="s">
        <v>641</v>
      </c>
      <c r="R38" s="419"/>
      <c r="S38" s="419"/>
      <c r="T38" s="406" t="s">
        <v>1704</v>
      </c>
      <c r="U38" s="406"/>
      <c r="V38" s="406"/>
      <c r="W38" s="406"/>
      <c r="X38" s="406"/>
      <c r="Y38" s="407"/>
      <c r="Z38" s="407"/>
      <c r="AA38" s="407"/>
      <c r="AB38" s="408"/>
    </row>
  </sheetData>
  <protectedRanges>
    <protectedRange sqref="J5" name="범위1_2"/>
    <protectedRange sqref="C3" name="범위1_2_1"/>
    <protectedRange sqref="T3" name="범위1_1_1"/>
    <protectedRange sqref="J8:J27 G8:G27 T8:W27" name="범위2_2"/>
    <protectedRange sqref="H1" name="범위1_3"/>
    <protectedRange sqref="H8:H27" name="범위2_2_4"/>
    <protectedRange sqref="K8:K27" name="범위2_2_5"/>
    <protectedRange sqref="G29:H35" name="범위3_2_1"/>
    <protectedRange sqref="J29:K35" name="범위3_2_2"/>
    <protectedRange sqref="T29:W35" name="범위3_4_1"/>
  </protectedRanges>
  <mergeCells count="110">
    <mergeCell ref="A1:D1"/>
    <mergeCell ref="A3:B3"/>
    <mergeCell ref="A4:D7"/>
    <mergeCell ref="A8:A28"/>
    <mergeCell ref="A29:A36"/>
    <mergeCell ref="A37:D37"/>
    <mergeCell ref="A38:E38"/>
    <mergeCell ref="B8:D8"/>
    <mergeCell ref="B12:D12"/>
    <mergeCell ref="B16:D16"/>
    <mergeCell ref="B17:B18"/>
    <mergeCell ref="B19:D19"/>
    <mergeCell ref="B20:B24"/>
    <mergeCell ref="B28:D28"/>
    <mergeCell ref="B29:D29"/>
    <mergeCell ref="B30:D30"/>
    <mergeCell ref="B31:D31"/>
    <mergeCell ref="B32:B35"/>
    <mergeCell ref="B36:D36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32:D32"/>
    <mergeCell ref="C33:C35"/>
    <mergeCell ref="D3:F3"/>
    <mergeCell ref="E4:F7"/>
    <mergeCell ref="E8:F8"/>
    <mergeCell ref="E12:F12"/>
    <mergeCell ref="E16:F16"/>
    <mergeCell ref="E19:F19"/>
    <mergeCell ref="E20:F24"/>
    <mergeCell ref="E25:F27"/>
    <mergeCell ref="E28:F28"/>
    <mergeCell ref="E29:F35"/>
    <mergeCell ref="E36:F36"/>
    <mergeCell ref="E37:F37"/>
    <mergeCell ref="F9:F11"/>
    <mergeCell ref="F13:F15"/>
    <mergeCell ref="F17:F18"/>
    <mergeCell ref="G4:L4"/>
    <mergeCell ref="G5:I5"/>
    <mergeCell ref="G6:I6"/>
    <mergeCell ref="G38:I38"/>
    <mergeCell ref="H1:L1"/>
    <mergeCell ref="J5:L5"/>
    <mergeCell ref="J6:L6"/>
    <mergeCell ref="J38:L38"/>
    <mergeCell ref="M4:N4"/>
    <mergeCell ref="O4:P4"/>
    <mergeCell ref="Q4:Q7"/>
    <mergeCell ref="Q38:S38"/>
    <mergeCell ref="R3:S3"/>
    <mergeCell ref="R4:S7"/>
    <mergeCell ref="R8:S8"/>
    <mergeCell ref="R12:S12"/>
    <mergeCell ref="R16:S16"/>
    <mergeCell ref="R19:S19"/>
    <mergeCell ref="R28:S28"/>
    <mergeCell ref="R36:S36"/>
    <mergeCell ref="R37:S37"/>
    <mergeCell ref="S9:S11"/>
    <mergeCell ref="S13:S15"/>
    <mergeCell ref="S17:S18"/>
    <mergeCell ref="S20:S24"/>
    <mergeCell ref="S25:S27"/>
    <mergeCell ref="S29:S33"/>
    <mergeCell ref="S34:S35"/>
    <mergeCell ref="T3:W3"/>
    <mergeCell ref="T4:X4"/>
    <mergeCell ref="T5:T7"/>
    <mergeCell ref="T38:X38"/>
    <mergeCell ref="U5:U7"/>
    <mergeCell ref="V5:V7"/>
    <mergeCell ref="W5:W7"/>
    <mergeCell ref="X5:X7"/>
    <mergeCell ref="Y4:Z5"/>
    <mergeCell ref="Y6:Y7"/>
    <mergeCell ref="Y20:Y24"/>
    <mergeCell ref="Y25:Y27"/>
    <mergeCell ref="Y29:Y33"/>
    <mergeCell ref="Y38:AB38"/>
    <mergeCell ref="Z6:Z7"/>
    <mergeCell ref="Z9:Z11"/>
    <mergeCell ref="Z13:Z15"/>
    <mergeCell ref="Z17:Z18"/>
    <mergeCell ref="Z20:Z24"/>
    <mergeCell ref="Z25:Z27"/>
    <mergeCell ref="Z29:Z33"/>
    <mergeCell ref="AA4:AB5"/>
    <mergeCell ref="AA6:AA7"/>
    <mergeCell ref="AA20:AA24"/>
    <mergeCell ref="AA25:AA27"/>
    <mergeCell ref="AA29:AA33"/>
    <mergeCell ref="AB6:AB7"/>
    <mergeCell ref="AB9:AB11"/>
    <mergeCell ref="AB13:AB15"/>
    <mergeCell ref="AB17:AB18"/>
    <mergeCell ref="AB20:AB24"/>
    <mergeCell ref="AB25:AB27"/>
    <mergeCell ref="AB29:AB33"/>
  </mergeCells>
  <phoneticPr fontId="1" type="noConversion"/>
  <conditionalFormatting sqref="">
    <cfRule type="cellIs" dxfId="168" priority="152" operator="between">
      <formula>1</formula>
      <formula>32</formula>
    </cfRule>
  </conditionalFormatting>
  <conditionalFormatting sqref="">
    <cfRule type="expression" dxfId="167" priority="79">
      <formula>#REF!=0</formula>
    </cfRule>
    <cfRule type="expression" dxfId="166" priority="78">
      <formula>(#REF!+#REF!)&lt;34</formula>
    </cfRule>
  </conditionalFormatting>
  <conditionalFormatting sqref="">
    <cfRule type="cellIs" dxfId="165" priority="149" operator="greaterThan">
      <formula>8</formula>
    </cfRule>
  </conditionalFormatting>
  <conditionalFormatting sqref="">
    <cfRule type="cellIs" dxfId="164" priority="539" operator="equal">
      <formula>0</formula>
    </cfRule>
  </conditionalFormatting>
  <conditionalFormatting sqref="">
    <cfRule type="expression" dxfId="163" priority="144">
      <formula>AND((#REF!="자유학년제만 운영"),(I36&gt;85))</formula>
    </cfRule>
    <cfRule type="expression" dxfId="162" priority="145">
      <formula>AND((#REF!="자유학년제+연계학기 운영"),(I36&gt;85))</formula>
    </cfRule>
    <cfRule type="cellIs" dxfId="161" priority="141" operator="equal">
      <formula>0</formula>
    </cfRule>
    <cfRule type="expression" dxfId="160" priority="142">
      <formula>AND((#REF!="자유학기제만 운영"),(I36&gt;51))</formula>
    </cfRule>
    <cfRule type="expression" dxfId="159" priority="143">
      <formula>AND((#REF!="자유학기제+연계학기 운영"),(I36&gt;51))</formula>
    </cfRule>
  </conditionalFormatting>
  <conditionalFormatting sqref="">
    <cfRule type="expression" dxfId="158" priority="316">
      <formula>(#REF!+#REF!)&lt;34</formula>
    </cfRule>
    <cfRule type="expression" dxfId="157" priority="317">
      <formula>#REF!=0</formula>
    </cfRule>
  </conditionalFormatting>
  <conditionalFormatting sqref="">
    <cfRule type="cellIs" dxfId="156" priority="321" operator="equal">
      <formula>0</formula>
    </cfRule>
    <cfRule type="expression" dxfId="155" priority="325">
      <formula>AND((#REF!="자유학년제+연계학기 운영"),(L36&gt;85))</formula>
    </cfRule>
    <cfRule type="expression" dxfId="154" priority="324">
      <formula>AND((#REF!="자유학년제만 운영"),(L36&gt;85))</formula>
    </cfRule>
    <cfRule type="expression" dxfId="153" priority="323">
      <formula>AND((#REF!="자유학기제+연계학기 운영"),(L36&gt;51))</formula>
    </cfRule>
    <cfRule type="expression" dxfId="152" priority="322">
      <formula>AND((#REF!="자유학기제만 운영"),(L36&gt;51))</formula>
    </cfRule>
  </conditionalFormatting>
  <conditionalFormatting sqref="">
    <cfRule type="cellIs" dxfId="151" priority="326" operator="greaterThan">
      <formula>8</formula>
    </cfRule>
  </conditionalFormatting>
  <conditionalFormatting sqref="">
    <cfRule type="cellIs" dxfId="150" priority="383" operator="lessThan">
      <formula>3366</formula>
    </cfRule>
  </conditionalFormatting>
  <conditionalFormatting sqref="">
    <cfRule type="cellIs" dxfId="149" priority="407" operator="notBetween">
      <formula>3060*0.8</formula>
      <formula>3060*1.2</formula>
    </cfRule>
  </conditionalFormatting>
  <conditionalFormatting sqref="">
    <cfRule type="expression" dxfId="148" priority="417">
      <formula>SUM(R29:R35)&lt;306</formula>
    </cfRule>
  </conditionalFormatting>
  <conditionalFormatting sqref="">
    <cfRule type="cellIs" dxfId="147" priority="406" operator="lessThan">
      <formula>33</formula>
    </cfRule>
  </conditionalFormatting>
  <conditionalFormatting sqref="">
    <cfRule type="cellIs" dxfId="146" priority="416" operator="lessThan">
      <formula>136</formula>
    </cfRule>
  </conditionalFormatting>
  <conditionalFormatting sqref="">
    <cfRule type="cellIs" dxfId="145" priority="513" operator="equal">
      <formula>0</formula>
    </cfRule>
  </conditionalFormatting>
  <conditionalFormatting sqref="">
    <cfRule type="expression" dxfId="144" priority="543">
      <formula>AND((D1048559="자유학년제+연계학기 운영"),(X36&gt;85))</formula>
    </cfRule>
    <cfRule type="expression" dxfId="143" priority="542">
      <formula>AND((D1048559="자유학년제 운영"),(X36&gt;85))</formula>
    </cfRule>
    <cfRule type="expression" dxfId="142" priority="541">
      <formula>AND((D1048559="자유학기제+연계학기 운영"),(X36&gt;51))</formula>
    </cfRule>
    <cfRule type="expression" dxfId="141" priority="540">
      <formula>AND((D1048559="자유학기제 운영(170)"),(X36&gt;51))</formula>
    </cfRule>
  </conditionalFormatting>
  <conditionalFormatting sqref="">
    <cfRule type="expression" dxfId="140" priority="544">
      <formula>AND(($D$3="자유학기제 운영(102)"),(X37&lt;102))</formula>
    </cfRule>
    <cfRule type="expression" dxfId="139" priority="545">
      <formula>AND(($D$3="자유학기제+연계학기 운영"),(X37&lt;170))</formula>
    </cfRule>
    <cfRule type="expression" dxfId="138" priority="547">
      <formula>AND(($D$3="자유학년제+연계학기 운영"),(X37&lt;221))</formula>
    </cfRule>
    <cfRule type="expression" dxfId="137" priority="546">
      <formula>AND(($D$3="자유학년제 운영"),(X37&lt;221))</formula>
    </cfRule>
  </conditionalFormatting>
  <conditionalFormatting sqref="">
    <cfRule type="cellIs" dxfId="136" priority="548" operator="lessThan">
      <formula>0</formula>
    </cfRule>
  </conditionalFormatting>
  <conditionalFormatting sqref="">
    <cfRule type="cellIs" dxfId="135" priority="555" operator="lessThan">
      <formula>-0.2</formula>
    </cfRule>
    <cfRule type="cellIs" dxfId="134" priority="556" operator="greaterThan">
      <formula>20%</formula>
    </cfRule>
  </conditionalFormatting>
  <conditionalFormatting sqref="">
    <cfRule type="cellIs" dxfId="133" priority="559" operator="greaterThan">
      <formula>0.2</formula>
    </cfRule>
    <cfRule type="cellIs" dxfId="132" priority="560" operator="lessThan">
      <formula>0</formula>
    </cfRule>
  </conditionalFormatting>
  <conditionalFormatting sqref="">
    <cfRule type="cellIs" dxfId="131" priority="563" operator="lessThan">
      <formula>-0.2</formula>
    </cfRule>
    <cfRule type="cellIs" dxfId="130" priority="564" operator="greaterThan">
      <formula>20%</formula>
    </cfRule>
  </conditionalFormatting>
  <conditionalFormatting sqref="">
    <cfRule type="cellIs" dxfId="129" priority="568" operator="greaterThan">
      <formula>20%</formula>
    </cfRule>
    <cfRule type="cellIs" dxfId="128" priority="567" operator="lessThan">
      <formula>-0.2</formula>
    </cfRule>
  </conditionalFormatting>
  <conditionalFormatting sqref="">
    <cfRule type="cellIs" dxfId="127" priority="575" operator="lessThan">
      <formula>-0.2</formula>
    </cfRule>
  </conditionalFormatting>
  <conditionalFormatting sqref="">
    <cfRule type="cellIs" dxfId="126" priority="580" operator="greaterThan">
      <formula>20%</formula>
    </cfRule>
  </conditionalFormatting>
  <conditionalFormatting sqref="">
    <cfRule type="cellIs" dxfId="125" priority="581" operator="lessThan">
      <formula>-0.2</formula>
    </cfRule>
    <cfRule type="cellIs" dxfId="124" priority="582" operator="greaterThan">
      <formula>0.2</formula>
    </cfRule>
  </conditionalFormatting>
  <conditionalFormatting sqref="">
    <cfRule type="cellIs" dxfId="123" priority="583" operator="greaterThan">
      <formula>20%</formula>
    </cfRule>
  </conditionalFormatting>
  <conditionalFormatting sqref="">
    <cfRule type="cellIs" dxfId="122" priority="586" operator="lessThan">
      <formula>-0.2</formula>
    </cfRule>
    <cfRule type="cellIs" dxfId="121" priority="587" operator="greaterThan">
      <formula>20%</formula>
    </cfRule>
  </conditionalFormatting>
  <conditionalFormatting sqref="">
    <cfRule type="cellIs" dxfId="120" priority="591" operator="greaterThan">
      <formula>20%</formula>
    </cfRule>
    <cfRule type="cellIs" dxfId="119" priority="590" operator="lessThan">
      <formula>-0.2</formula>
    </cfRule>
  </conditionalFormatting>
  <conditionalFormatting sqref="G8">
    <cfRule type="cellIs" dxfId="145" priority="51" operator="equal">
      <formula>0</formula>
    </cfRule>
  </conditionalFormatting>
  <conditionalFormatting sqref="G9">
    <cfRule type="cellIs" dxfId="145" priority="52" operator="equal">
      <formula>0</formula>
    </cfRule>
  </conditionalFormatting>
  <conditionalFormatting sqref="G10">
    <cfRule type="cellIs" dxfId="145" priority="53" operator="equal">
      <formula>0</formula>
    </cfRule>
  </conditionalFormatting>
  <conditionalFormatting sqref="G11">
    <cfRule type="cellIs" dxfId="145" priority="54" operator="equal">
      <formula>0</formula>
    </cfRule>
  </conditionalFormatting>
  <conditionalFormatting sqref="G12">
    <cfRule type="cellIs" dxfId="145" priority="55" operator="equal">
      <formula>0</formula>
    </cfRule>
  </conditionalFormatting>
  <conditionalFormatting sqref="G13">
    <cfRule type="cellIs" dxfId="145" priority="56" operator="equal">
      <formula>0</formula>
    </cfRule>
  </conditionalFormatting>
  <conditionalFormatting sqref="G14">
    <cfRule type="cellIs" dxfId="145" priority="57" operator="equal">
      <formula>0</formula>
    </cfRule>
  </conditionalFormatting>
  <conditionalFormatting sqref="G15">
    <cfRule type="cellIs" dxfId="145" priority="58" operator="equal">
      <formula>0</formula>
    </cfRule>
  </conditionalFormatting>
  <conditionalFormatting sqref="G16">
    <cfRule type="cellIs" dxfId="145" priority="59" operator="equal">
      <formula>0</formula>
    </cfRule>
  </conditionalFormatting>
  <conditionalFormatting sqref="G17">
    <cfRule type="cellIs" dxfId="145" priority="60" operator="equal">
      <formula>0</formula>
    </cfRule>
  </conditionalFormatting>
  <conditionalFormatting sqref="G18">
    <cfRule type="cellIs" dxfId="145" priority="61" operator="equal">
      <formula>0</formula>
    </cfRule>
  </conditionalFormatting>
  <conditionalFormatting sqref="G19">
    <cfRule type="cellIs" dxfId="145" priority="62" operator="equal">
      <formula>0</formula>
    </cfRule>
  </conditionalFormatting>
  <conditionalFormatting sqref="G20">
    <cfRule type="cellIs" dxfId="145" priority="63" operator="equal">
      <formula>0</formula>
    </cfRule>
  </conditionalFormatting>
  <conditionalFormatting sqref="G21">
    <cfRule type="cellIs" dxfId="145" priority="64" operator="equal">
      <formula>0</formula>
    </cfRule>
  </conditionalFormatting>
  <conditionalFormatting sqref="G22">
    <cfRule type="cellIs" dxfId="145" priority="65" operator="equal">
      <formula>0</formula>
    </cfRule>
  </conditionalFormatting>
  <conditionalFormatting sqref="G23">
    <cfRule type="cellIs" dxfId="145" priority="66" operator="equal">
      <formula>0</formula>
    </cfRule>
  </conditionalFormatting>
  <conditionalFormatting sqref="G24">
    <cfRule type="cellIs" dxfId="145" priority="67" operator="equal">
      <formula>0</formula>
    </cfRule>
  </conditionalFormatting>
  <conditionalFormatting sqref="G25">
    <cfRule type="cellIs" dxfId="168" priority="68" operator="between">
      <formula>1</formula>
      <formula>32</formula>
    </cfRule>
  </conditionalFormatting>
  <conditionalFormatting sqref="G25">
    <cfRule type="cellIs" dxfId="145" priority="69" operator="equal">
      <formula>0</formula>
    </cfRule>
  </conditionalFormatting>
  <conditionalFormatting sqref="G26">
    <cfRule type="cellIs" dxfId="168" priority="70" operator="between">
      <formula>1</formula>
      <formula>32</formula>
    </cfRule>
  </conditionalFormatting>
  <conditionalFormatting sqref="G26">
    <cfRule type="cellIs" dxfId="145" priority="71" operator="equal">
      <formula>0</formula>
    </cfRule>
  </conditionalFormatting>
  <conditionalFormatting sqref="G27">
    <cfRule type="cellIs" dxfId="168" priority="72" operator="between">
      <formula>1</formula>
      <formula>32</formula>
    </cfRule>
  </conditionalFormatting>
  <conditionalFormatting sqref="G27">
    <cfRule type="cellIs" dxfId="145" priority="73" operator="equal">
      <formula>0</formula>
    </cfRule>
  </conditionalFormatting>
  <conditionalFormatting sqref="G29">
    <cfRule type="cellIs" dxfId="145" priority="74" operator="equal">
      <formula>0</formula>
    </cfRule>
  </conditionalFormatting>
  <conditionalFormatting sqref="G30">
    <cfRule type="cellIs" dxfId="145" priority="75" operator="equal">
      <formula>0</formula>
    </cfRule>
  </conditionalFormatting>
  <conditionalFormatting sqref="G31">
    <cfRule type="cellIs" dxfId="145" priority="76" operator="equal">
      <formula>0</formula>
    </cfRule>
  </conditionalFormatting>
  <conditionalFormatting sqref="G32">
    <cfRule type="cellIs" dxfId="145" priority="77" operator="equal">
      <formula>0</formula>
    </cfRule>
  </conditionalFormatting>
  <conditionalFormatting sqref="G33">
    <cfRule type="expression" dxfId="166" priority="78">
      <formula>(#REF!+#REF!)&lt;34</formula>
    </cfRule>
  </conditionalFormatting>
  <conditionalFormatting sqref="G33">
    <cfRule type="expression" dxfId="167" priority="79">
      <formula>#REF!=0</formula>
    </cfRule>
  </conditionalFormatting>
  <conditionalFormatting sqref="G33">
    <cfRule type="cellIs" dxfId="145" priority="80" operator="equal">
      <formula>0</formula>
    </cfRule>
  </conditionalFormatting>
  <conditionalFormatting sqref="G34">
    <cfRule type="cellIs" dxfId="145" priority="81" operator="equal">
      <formula>0</formula>
    </cfRule>
  </conditionalFormatting>
  <conditionalFormatting sqref="G35">
    <cfRule type="cellIs" dxfId="145" priority="82" operator="equal">
      <formula>0</formula>
    </cfRule>
  </conditionalFormatting>
  <conditionalFormatting sqref="G38">
    <cfRule type="cellIs" dxfId="165" priority="83" operator="greaterThan">
      <formula>8</formula>
    </cfRule>
  </conditionalFormatting>
  <conditionalFormatting sqref="H8">
    <cfRule type="cellIs" dxfId="145" priority="84" operator="equal">
      <formula>0</formula>
    </cfRule>
  </conditionalFormatting>
  <conditionalFormatting sqref="H9">
    <cfRule type="cellIs" dxfId="145" priority="85" operator="equal">
      <formula>0</formula>
    </cfRule>
  </conditionalFormatting>
  <conditionalFormatting sqref="H10">
    <cfRule type="cellIs" dxfId="145" priority="86" operator="equal">
      <formula>0</formula>
    </cfRule>
  </conditionalFormatting>
  <conditionalFormatting sqref="H11">
    <cfRule type="cellIs" dxfId="145" priority="87" operator="equal">
      <formula>0</formula>
    </cfRule>
  </conditionalFormatting>
  <conditionalFormatting sqref="H12">
    <cfRule type="cellIs" dxfId="145" priority="88" operator="equal">
      <formula>0</formula>
    </cfRule>
  </conditionalFormatting>
  <conditionalFormatting sqref="H13">
    <cfRule type="cellIs" dxfId="145" priority="89" operator="equal">
      <formula>0</formula>
    </cfRule>
  </conditionalFormatting>
  <conditionalFormatting sqref="H14">
    <cfRule type="cellIs" dxfId="145" priority="90" operator="equal">
      <formula>0</formula>
    </cfRule>
  </conditionalFormatting>
  <conditionalFormatting sqref="H15">
    <cfRule type="cellIs" dxfId="145" priority="91" operator="equal">
      <formula>0</formula>
    </cfRule>
  </conditionalFormatting>
  <conditionalFormatting sqref="H16">
    <cfRule type="cellIs" dxfId="145" priority="92" operator="equal">
      <formula>0</formula>
    </cfRule>
  </conditionalFormatting>
  <conditionalFormatting sqref="H17">
    <cfRule type="cellIs" dxfId="145" priority="93" operator="equal">
      <formula>0</formula>
    </cfRule>
  </conditionalFormatting>
  <conditionalFormatting sqref="H18">
    <cfRule type="cellIs" dxfId="145" priority="94" operator="equal">
      <formula>0</formula>
    </cfRule>
  </conditionalFormatting>
  <conditionalFormatting sqref="H19">
    <cfRule type="cellIs" dxfId="145" priority="95" operator="equal">
      <formula>0</formula>
    </cfRule>
  </conditionalFormatting>
  <conditionalFormatting sqref="H20">
    <cfRule type="cellIs" dxfId="145" priority="96" operator="equal">
      <formula>0</formula>
    </cfRule>
  </conditionalFormatting>
  <conditionalFormatting sqref="H21">
    <cfRule type="cellIs" dxfId="145" priority="97" operator="equal">
      <formula>0</formula>
    </cfRule>
  </conditionalFormatting>
  <conditionalFormatting sqref="H22">
    <cfRule type="cellIs" dxfId="145" priority="98" operator="equal">
      <formula>0</formula>
    </cfRule>
  </conditionalFormatting>
  <conditionalFormatting sqref="H23">
    <cfRule type="cellIs" dxfId="145" priority="99" operator="equal">
      <formula>0</formula>
    </cfRule>
  </conditionalFormatting>
  <conditionalFormatting sqref="H24">
    <cfRule type="cellIs" dxfId="145" priority="100" operator="equal">
      <formula>0</formula>
    </cfRule>
  </conditionalFormatting>
  <conditionalFormatting sqref="H25">
    <cfRule type="cellIs" dxfId="145" priority="101" operator="equal">
      <formula>0</formula>
    </cfRule>
  </conditionalFormatting>
  <conditionalFormatting sqref="H26">
    <cfRule type="cellIs" dxfId="145" priority="102" operator="equal">
      <formula>0</formula>
    </cfRule>
  </conditionalFormatting>
  <conditionalFormatting sqref="H27">
    <cfRule type="cellIs" dxfId="145" priority="103" operator="equal">
      <formula>0</formula>
    </cfRule>
  </conditionalFormatting>
  <conditionalFormatting sqref="H29">
    <cfRule type="cellIs" dxfId="145" priority="104" operator="equal">
      <formula>0</formula>
    </cfRule>
  </conditionalFormatting>
  <conditionalFormatting sqref="H30">
    <cfRule type="cellIs" dxfId="145" priority="105" operator="equal">
      <formula>0</formula>
    </cfRule>
  </conditionalFormatting>
  <conditionalFormatting sqref="H31">
    <cfRule type="cellIs" dxfId="145" priority="106" operator="equal">
      <formula>0</formula>
    </cfRule>
  </conditionalFormatting>
  <conditionalFormatting sqref="H32">
    <cfRule type="cellIs" dxfId="145" priority="107" operator="equal">
      <formula>0</formula>
    </cfRule>
  </conditionalFormatting>
  <conditionalFormatting sqref="H33">
    <cfRule type="cellIs" dxfId="145" priority="108" operator="equal">
      <formula>0</formula>
    </cfRule>
  </conditionalFormatting>
  <conditionalFormatting sqref="H34">
    <cfRule type="cellIs" dxfId="145" priority="109" operator="equal">
      <formula>0</formula>
    </cfRule>
  </conditionalFormatting>
  <conditionalFormatting sqref="H35">
    <cfRule type="cellIs" dxfId="145" priority="110" operator="equal">
      <formula>0</formula>
    </cfRule>
  </conditionalFormatting>
  <conditionalFormatting sqref="I8">
    <cfRule type="cellIs" dxfId="164" priority="111" operator="equal">
      <formula>0</formula>
    </cfRule>
  </conditionalFormatting>
  <conditionalFormatting sqref="I9">
    <cfRule type="cellIs" dxfId="164" priority="112" operator="equal">
      <formula>0</formula>
    </cfRule>
  </conditionalFormatting>
  <conditionalFormatting sqref="I10">
    <cfRule type="cellIs" dxfId="164" priority="113" operator="equal">
      <formula>0</formula>
    </cfRule>
  </conditionalFormatting>
  <conditionalFormatting sqref="I11">
    <cfRule type="cellIs" dxfId="164" priority="114" operator="equal">
      <formula>0</formula>
    </cfRule>
  </conditionalFormatting>
  <conditionalFormatting sqref="I12">
    <cfRule type="cellIs" dxfId="164" priority="115" operator="equal">
      <formula>0</formula>
    </cfRule>
  </conditionalFormatting>
  <conditionalFormatting sqref="I13">
    <cfRule type="cellIs" dxfId="164" priority="116" operator="equal">
      <formula>0</formula>
    </cfRule>
  </conditionalFormatting>
  <conditionalFormatting sqref="I14">
    <cfRule type="cellIs" dxfId="164" priority="117" operator="equal">
      <formula>0</formula>
    </cfRule>
  </conditionalFormatting>
  <conditionalFormatting sqref="I15">
    <cfRule type="cellIs" dxfId="164" priority="118" operator="equal">
      <formula>0</formula>
    </cfRule>
  </conditionalFormatting>
  <conditionalFormatting sqref="I16">
    <cfRule type="cellIs" dxfId="164" priority="119" operator="equal">
      <formula>0</formula>
    </cfRule>
  </conditionalFormatting>
  <conditionalFormatting sqref="I17">
    <cfRule type="cellIs" dxfId="164" priority="120" operator="equal">
      <formula>0</formula>
    </cfRule>
  </conditionalFormatting>
  <conditionalFormatting sqref="I18">
    <cfRule type="cellIs" dxfId="164" priority="121" operator="equal">
      <formula>0</formula>
    </cfRule>
  </conditionalFormatting>
  <conditionalFormatting sqref="I19">
    <cfRule type="cellIs" dxfId="164" priority="122" operator="equal">
      <formula>0</formula>
    </cfRule>
  </conditionalFormatting>
  <conditionalFormatting sqref="I20">
    <cfRule type="cellIs" dxfId="164" priority="123" operator="equal">
      <formula>0</formula>
    </cfRule>
  </conditionalFormatting>
  <conditionalFormatting sqref="I21">
    <cfRule type="cellIs" dxfId="164" priority="124" operator="equal">
      <formula>0</formula>
    </cfRule>
  </conditionalFormatting>
  <conditionalFormatting sqref="I22">
    <cfRule type="cellIs" dxfId="164" priority="125" operator="equal">
      <formula>0</formula>
    </cfRule>
  </conditionalFormatting>
  <conditionalFormatting sqref="I23">
    <cfRule type="cellIs" dxfId="164" priority="126" operator="equal">
      <formula>0</formula>
    </cfRule>
  </conditionalFormatting>
  <conditionalFormatting sqref="I24">
    <cfRule type="cellIs" dxfId="164" priority="127" operator="equal">
      <formula>0</formula>
    </cfRule>
  </conditionalFormatting>
  <conditionalFormatting sqref="I25">
    <cfRule type="cellIs" dxfId="168" priority="128" operator="between">
      <formula>1</formula>
      <formula>32</formula>
    </cfRule>
  </conditionalFormatting>
  <conditionalFormatting sqref="I25">
    <cfRule type="cellIs" dxfId="164" priority="129" operator="equal">
      <formula>0</formula>
    </cfRule>
  </conditionalFormatting>
  <conditionalFormatting sqref="I26">
    <cfRule type="cellIs" dxfId="168" priority="130" operator="between">
      <formula>1</formula>
      <formula>32</formula>
    </cfRule>
  </conditionalFormatting>
  <conditionalFormatting sqref="I26">
    <cfRule type="cellIs" dxfId="164" priority="131" operator="equal">
      <formula>0</formula>
    </cfRule>
  </conditionalFormatting>
  <conditionalFormatting sqref="I27">
    <cfRule type="cellIs" dxfId="168" priority="132" operator="between">
      <formula>1</formula>
      <formula>32</formula>
    </cfRule>
  </conditionalFormatting>
  <conditionalFormatting sqref="I27">
    <cfRule type="cellIs" dxfId="164" priority="133" operator="equal">
      <formula>0</formula>
    </cfRule>
  </conditionalFormatting>
  <conditionalFormatting sqref="I29">
    <cfRule type="cellIs" dxfId="164" priority="134" operator="equal">
      <formula>0</formula>
    </cfRule>
  </conditionalFormatting>
  <conditionalFormatting sqref="I30">
    <cfRule type="cellIs" dxfId="164" priority="135" operator="equal">
      <formula>0</formula>
    </cfRule>
  </conditionalFormatting>
  <conditionalFormatting sqref="I31">
    <cfRule type="cellIs" dxfId="164" priority="136" operator="equal">
      <formula>0</formula>
    </cfRule>
  </conditionalFormatting>
  <conditionalFormatting sqref="I32">
    <cfRule type="cellIs" dxfId="164" priority="137" operator="equal">
      <formula>0</formula>
    </cfRule>
  </conditionalFormatting>
  <conditionalFormatting sqref="I33">
    <cfRule type="cellIs" dxfId="164" priority="138" operator="equal">
      <formula>0</formula>
    </cfRule>
  </conditionalFormatting>
  <conditionalFormatting sqref="I34">
    <cfRule type="cellIs" dxfId="164" priority="139" operator="equal">
      <formula>0</formula>
    </cfRule>
  </conditionalFormatting>
  <conditionalFormatting sqref="I35">
    <cfRule type="cellIs" dxfId="164" priority="140" operator="equal">
      <formula>0</formula>
    </cfRule>
  </conditionalFormatting>
  <conditionalFormatting sqref="I36">
    <cfRule type="cellIs" dxfId="161" priority="141" operator="equal">
      <formula>0</formula>
    </cfRule>
  </conditionalFormatting>
  <conditionalFormatting sqref="I36">
    <cfRule type="expression" dxfId="160" priority="142">
      <formula>AND((#REF!="자유학기제만 운영"),(I36&gt;51))</formula>
    </cfRule>
  </conditionalFormatting>
  <conditionalFormatting sqref="I36">
    <cfRule type="expression" dxfId="159" priority="143">
      <formula>AND((#REF!="자유학기제+연계학기 운영"),(I36&gt;51))</formula>
    </cfRule>
  </conditionalFormatting>
  <conditionalFormatting sqref="I36">
    <cfRule type="expression" dxfId="163" priority="144">
      <formula>AND((#REF!="자유학년제만 운영"),(I36&gt;85))</formula>
    </cfRule>
  </conditionalFormatting>
  <conditionalFormatting sqref="I36">
    <cfRule type="expression" dxfId="162" priority="145">
      <formula>AND((#REF!="자유학년제+연계학기 운영"),(I36&gt;85))</formula>
    </cfRule>
  </conditionalFormatting>
  <conditionalFormatting sqref="J25">
    <cfRule type="cellIs" dxfId="168" priority="146" operator="between">
      <formula>1</formula>
      <formula>32</formula>
    </cfRule>
  </conditionalFormatting>
  <conditionalFormatting sqref="J26">
    <cfRule type="cellIs" dxfId="168" priority="147" operator="between">
      <formula>1</formula>
      <formula>32</formula>
    </cfRule>
  </conditionalFormatting>
  <conditionalFormatting sqref="J27">
    <cfRule type="cellIs" dxfId="168" priority="148" operator="between">
      <formula>1</formula>
      <formula>32</formula>
    </cfRule>
  </conditionalFormatting>
  <conditionalFormatting sqref="J38">
    <cfRule type="cellIs" dxfId="165" priority="149" operator="greaterThan">
      <formula>8</formula>
    </cfRule>
  </conditionalFormatting>
  <conditionalFormatting sqref="K25">
    <cfRule type="cellIs" dxfId="168" priority="150" operator="between">
      <formula>1</formula>
      <formula>32</formula>
    </cfRule>
  </conditionalFormatting>
  <conditionalFormatting sqref="K26">
    <cfRule type="cellIs" dxfId="168" priority="151" operator="between">
      <formula>1</formula>
      <formula>32</formula>
    </cfRule>
  </conditionalFormatting>
  <conditionalFormatting sqref="K27">
    <cfRule type="cellIs" dxfId="168" priority="152" operator="between">
      <formula>1</formula>
      <formula>32</formula>
    </cfRule>
  </conditionalFormatting>
  <conditionalFormatting sqref="L8">
    <cfRule type="cellIs" dxfId="145" priority="153" operator="equal">
      <formula>0</formula>
    </cfRule>
  </conditionalFormatting>
  <conditionalFormatting sqref="L9">
    <cfRule type="cellIs" dxfId="145" priority="154" operator="equal">
      <formula>0</formula>
    </cfRule>
  </conditionalFormatting>
  <conditionalFormatting sqref="L10">
    <cfRule type="cellIs" dxfId="145" priority="155" operator="equal">
      <formula>0</formula>
    </cfRule>
  </conditionalFormatting>
  <conditionalFormatting sqref="L11">
    <cfRule type="cellIs" dxfId="145" priority="156" operator="equal">
      <formula>0</formula>
    </cfRule>
  </conditionalFormatting>
  <conditionalFormatting sqref="L12">
    <cfRule type="cellIs" dxfId="145" priority="157" operator="equal">
      <formula>0</formula>
    </cfRule>
  </conditionalFormatting>
  <conditionalFormatting sqref="L13">
    <cfRule type="cellIs" dxfId="145" priority="158" operator="equal">
      <formula>0</formula>
    </cfRule>
  </conditionalFormatting>
  <conditionalFormatting sqref="L14">
    <cfRule type="cellIs" dxfId="145" priority="159" operator="equal">
      <formula>0</formula>
    </cfRule>
  </conditionalFormatting>
  <conditionalFormatting sqref="L15">
    <cfRule type="cellIs" dxfId="145" priority="160" operator="equal">
      <formula>0</formula>
    </cfRule>
  </conditionalFormatting>
  <conditionalFormatting sqref="L16">
    <cfRule type="cellIs" dxfId="145" priority="161" operator="equal">
      <formula>0</formula>
    </cfRule>
  </conditionalFormatting>
  <conditionalFormatting sqref="L17">
    <cfRule type="cellIs" dxfId="145" priority="162" operator="equal">
      <formula>0</formula>
    </cfRule>
  </conditionalFormatting>
  <conditionalFormatting sqref="L18">
    <cfRule type="cellIs" dxfId="145" priority="163" operator="equal">
      <formula>0</formula>
    </cfRule>
  </conditionalFormatting>
  <conditionalFormatting sqref="L19">
    <cfRule type="cellIs" dxfId="145" priority="164" operator="equal">
      <formula>0</formula>
    </cfRule>
  </conditionalFormatting>
  <conditionalFormatting sqref="L20">
    <cfRule type="cellIs" dxfId="145" priority="165" operator="equal">
      <formula>0</formula>
    </cfRule>
  </conditionalFormatting>
  <conditionalFormatting sqref="L21">
    <cfRule type="cellIs" dxfId="145" priority="166" operator="equal">
      <formula>0</formula>
    </cfRule>
  </conditionalFormatting>
  <conditionalFormatting sqref="L22">
    <cfRule type="cellIs" dxfId="145" priority="167" operator="equal">
      <formula>0</formula>
    </cfRule>
  </conditionalFormatting>
  <conditionalFormatting sqref="L23">
    <cfRule type="cellIs" dxfId="145" priority="168" operator="equal">
      <formula>0</formula>
    </cfRule>
  </conditionalFormatting>
  <conditionalFormatting sqref="L24">
    <cfRule type="cellIs" dxfId="145" priority="169" operator="equal">
      <formula>0</formula>
    </cfRule>
  </conditionalFormatting>
  <conditionalFormatting sqref="L25">
    <cfRule type="cellIs" dxfId="145" priority="170" operator="equal">
      <formula>0</formula>
    </cfRule>
  </conditionalFormatting>
  <conditionalFormatting sqref="L26">
    <cfRule type="cellIs" dxfId="145" priority="171" operator="equal">
      <formula>0</formula>
    </cfRule>
  </conditionalFormatting>
  <conditionalFormatting sqref="L27">
    <cfRule type="cellIs" dxfId="145" priority="172" operator="equal">
      <formula>0</formula>
    </cfRule>
  </conditionalFormatting>
  <conditionalFormatting sqref="L29">
    <cfRule type="cellIs" dxfId="145" priority="173" operator="equal">
      <formula>0</formula>
    </cfRule>
  </conditionalFormatting>
  <conditionalFormatting sqref="L30">
    <cfRule type="cellIs" dxfId="145" priority="174" operator="equal">
      <formula>0</formula>
    </cfRule>
  </conditionalFormatting>
  <conditionalFormatting sqref="L31">
    <cfRule type="cellIs" dxfId="145" priority="175" operator="equal">
      <formula>0</formula>
    </cfRule>
  </conditionalFormatting>
  <conditionalFormatting sqref="L32">
    <cfRule type="cellIs" dxfId="145" priority="176" operator="equal">
      <formula>0</formula>
    </cfRule>
  </conditionalFormatting>
  <conditionalFormatting sqref="L33">
    <cfRule type="expression" dxfId="158" priority="177">
      <formula>(#REF!+#REF!)&lt;34</formula>
    </cfRule>
  </conditionalFormatting>
  <conditionalFormatting sqref="L33">
    <cfRule type="expression" dxfId="157" priority="178">
      <formula>#REF!=0</formula>
    </cfRule>
  </conditionalFormatting>
  <conditionalFormatting sqref="L33">
    <cfRule type="cellIs" dxfId="145" priority="179" operator="equal">
      <formula>0</formula>
    </cfRule>
  </conditionalFormatting>
  <conditionalFormatting sqref="L34">
    <cfRule type="cellIs" dxfId="145" priority="180" operator="equal">
      <formula>0</formula>
    </cfRule>
  </conditionalFormatting>
  <conditionalFormatting sqref="L35">
    <cfRule type="cellIs" dxfId="145" priority="181" operator="equal">
      <formula>0</formula>
    </cfRule>
  </conditionalFormatting>
  <conditionalFormatting sqref="L36">
    <cfRule type="cellIs" dxfId="156" priority="182" operator="equal">
      <formula>0</formula>
    </cfRule>
  </conditionalFormatting>
  <conditionalFormatting sqref="L36">
    <cfRule type="expression" dxfId="152" priority="183">
      <formula>AND((#REF!="자유학기제만 운영"),(L36&gt;51))</formula>
    </cfRule>
  </conditionalFormatting>
  <conditionalFormatting sqref="L36">
    <cfRule type="expression" dxfId="153" priority="184">
      <formula>AND((#REF!="자유학기제+연계학기 운영"),(L36&gt;51))</formula>
    </cfRule>
  </conditionalFormatting>
  <conditionalFormatting sqref="L36">
    <cfRule type="expression" dxfId="154" priority="185">
      <formula>AND((#REF!="자유학년제만 운영"),(L36&gt;85))</formula>
    </cfRule>
  </conditionalFormatting>
  <conditionalFormatting sqref="L36">
    <cfRule type="expression" dxfId="155" priority="186">
      <formula>AND((#REF!="자유학년제+연계학기 운영"),(L36&gt;85))</formula>
    </cfRule>
  </conditionalFormatting>
  <conditionalFormatting sqref="M8">
    <cfRule type="cellIs" dxfId="145" priority="187" operator="equal">
      <formula>0</formula>
    </cfRule>
  </conditionalFormatting>
  <conditionalFormatting sqref="M9">
    <cfRule type="cellIs" dxfId="145" priority="188" operator="equal">
      <formula>0</formula>
    </cfRule>
  </conditionalFormatting>
  <conditionalFormatting sqref="M10">
    <cfRule type="cellIs" dxfId="145" priority="189" operator="equal">
      <formula>0</formula>
    </cfRule>
  </conditionalFormatting>
  <conditionalFormatting sqref="M11">
    <cfRule type="cellIs" dxfId="145" priority="190" operator="equal">
      <formula>0</formula>
    </cfRule>
  </conditionalFormatting>
  <conditionalFormatting sqref="M12">
    <cfRule type="cellIs" dxfId="145" priority="191" operator="equal">
      <formula>0</formula>
    </cfRule>
  </conditionalFormatting>
  <conditionalFormatting sqref="M13">
    <cfRule type="cellIs" dxfId="145" priority="192" operator="equal">
      <formula>0</formula>
    </cfRule>
  </conditionalFormatting>
  <conditionalFormatting sqref="M14">
    <cfRule type="cellIs" dxfId="145" priority="193" operator="equal">
      <formula>0</formula>
    </cfRule>
  </conditionalFormatting>
  <conditionalFormatting sqref="M15">
    <cfRule type="cellIs" dxfId="145" priority="194" operator="equal">
      <formula>0</formula>
    </cfRule>
  </conditionalFormatting>
  <conditionalFormatting sqref="M16">
    <cfRule type="cellIs" dxfId="145" priority="195" operator="equal">
      <formula>0</formula>
    </cfRule>
  </conditionalFormatting>
  <conditionalFormatting sqref="M17">
    <cfRule type="cellIs" dxfId="145" priority="196" operator="equal">
      <formula>0</formula>
    </cfRule>
  </conditionalFormatting>
  <conditionalFormatting sqref="M18">
    <cfRule type="cellIs" dxfId="145" priority="197" operator="equal">
      <formula>0</formula>
    </cfRule>
  </conditionalFormatting>
  <conditionalFormatting sqref="M19">
    <cfRule type="cellIs" dxfId="145" priority="198" operator="equal">
      <formula>0</formula>
    </cfRule>
  </conditionalFormatting>
  <conditionalFormatting sqref="M20">
    <cfRule type="cellIs" dxfId="145" priority="199" operator="equal">
      <formula>0</formula>
    </cfRule>
  </conditionalFormatting>
  <conditionalFormatting sqref="M21">
    <cfRule type="cellIs" dxfId="145" priority="200" operator="equal">
      <formula>0</formula>
    </cfRule>
  </conditionalFormatting>
  <conditionalFormatting sqref="M22">
    <cfRule type="cellIs" dxfId="145" priority="201" operator="equal">
      <formula>0</formula>
    </cfRule>
  </conditionalFormatting>
  <conditionalFormatting sqref="M23">
    <cfRule type="cellIs" dxfId="145" priority="202" operator="equal">
      <formula>0</formula>
    </cfRule>
  </conditionalFormatting>
  <conditionalFormatting sqref="M24">
    <cfRule type="cellIs" dxfId="145" priority="203" operator="equal">
      <formula>0</formula>
    </cfRule>
  </conditionalFormatting>
  <conditionalFormatting sqref="M25">
    <cfRule type="cellIs" dxfId="145" priority="204" operator="equal">
      <formula>0</formula>
    </cfRule>
  </conditionalFormatting>
  <conditionalFormatting sqref="M26">
    <cfRule type="cellIs" dxfId="145" priority="205" operator="equal">
      <formula>0</formula>
    </cfRule>
  </conditionalFormatting>
  <conditionalFormatting sqref="M27">
    <cfRule type="cellIs" dxfId="145" priority="206" operator="equal">
      <formula>0</formula>
    </cfRule>
  </conditionalFormatting>
  <conditionalFormatting sqref="M29">
    <cfRule type="cellIs" dxfId="145" priority="207" operator="equal">
      <formula>0</formula>
    </cfRule>
  </conditionalFormatting>
  <conditionalFormatting sqref="M30">
    <cfRule type="cellIs" dxfId="145" priority="208" operator="equal">
      <formula>0</formula>
    </cfRule>
  </conditionalFormatting>
  <conditionalFormatting sqref="M31">
    <cfRule type="cellIs" dxfId="145" priority="209" operator="equal">
      <formula>0</formula>
    </cfRule>
  </conditionalFormatting>
  <conditionalFormatting sqref="M32">
    <cfRule type="cellIs" dxfId="145" priority="210" operator="equal">
      <formula>0</formula>
    </cfRule>
  </conditionalFormatting>
  <conditionalFormatting sqref="M33">
    <cfRule type="expression" dxfId="158" priority="211">
      <formula>(#REF!+#REF!)&lt;34</formula>
    </cfRule>
  </conditionalFormatting>
  <conditionalFormatting sqref="M33">
    <cfRule type="expression" dxfId="157" priority="212">
      <formula>#REF!=0</formula>
    </cfRule>
  </conditionalFormatting>
  <conditionalFormatting sqref="M33">
    <cfRule type="cellIs" dxfId="145" priority="213" operator="equal">
      <formula>0</formula>
    </cfRule>
  </conditionalFormatting>
  <conditionalFormatting sqref="M34">
    <cfRule type="cellIs" dxfId="145" priority="214" operator="equal">
      <formula>0</formula>
    </cfRule>
  </conditionalFormatting>
  <conditionalFormatting sqref="M35">
    <cfRule type="cellIs" dxfId="145" priority="215" operator="equal">
      <formula>0</formula>
    </cfRule>
  </conditionalFormatting>
  <conditionalFormatting sqref="M36">
    <cfRule type="cellIs" dxfId="156" priority="216" operator="equal">
      <formula>0</formula>
    </cfRule>
  </conditionalFormatting>
  <conditionalFormatting sqref="M36">
    <cfRule type="expression" dxfId="152" priority="217">
      <formula>AND((#REF!="자유학기제만 운영"),(L36&gt;51))</formula>
    </cfRule>
  </conditionalFormatting>
  <conditionalFormatting sqref="M36">
    <cfRule type="expression" dxfId="153" priority="218">
      <formula>AND((#REF!="자유학기제+연계학기 운영"),(L36&gt;51))</formula>
    </cfRule>
  </conditionalFormatting>
  <conditionalFormatting sqref="M36">
    <cfRule type="expression" dxfId="154" priority="219">
      <formula>AND((#REF!="자유학년제만 운영"),(L36&gt;85))</formula>
    </cfRule>
  </conditionalFormatting>
  <conditionalFormatting sqref="M36">
    <cfRule type="expression" dxfId="155" priority="220">
      <formula>AND((#REF!="자유학년제+연계학기 운영"),(L36&gt;85))</formula>
    </cfRule>
  </conditionalFormatting>
  <conditionalFormatting sqref="M38">
    <cfRule type="cellIs" dxfId="151" priority="221" operator="greaterThan">
      <formula>8</formula>
    </cfRule>
  </conditionalFormatting>
  <conditionalFormatting sqref="N8">
    <cfRule type="cellIs" dxfId="145" priority="222" operator="equal">
      <formula>0</formula>
    </cfRule>
  </conditionalFormatting>
  <conditionalFormatting sqref="N9">
    <cfRule type="cellIs" dxfId="145" priority="223" operator="equal">
      <formula>0</formula>
    </cfRule>
  </conditionalFormatting>
  <conditionalFormatting sqref="N10">
    <cfRule type="cellIs" dxfId="145" priority="224" operator="equal">
      <formula>0</formula>
    </cfRule>
  </conditionalFormatting>
  <conditionalFormatting sqref="N11">
    <cfRule type="cellIs" dxfId="145" priority="225" operator="equal">
      <formula>0</formula>
    </cfRule>
  </conditionalFormatting>
  <conditionalFormatting sqref="N12">
    <cfRule type="cellIs" dxfId="145" priority="226" operator="equal">
      <formula>0</formula>
    </cfRule>
  </conditionalFormatting>
  <conditionalFormatting sqref="N13">
    <cfRule type="cellIs" dxfId="145" priority="227" operator="equal">
      <formula>0</formula>
    </cfRule>
  </conditionalFormatting>
  <conditionalFormatting sqref="N14">
    <cfRule type="cellIs" dxfId="145" priority="228" operator="equal">
      <formula>0</formula>
    </cfRule>
  </conditionalFormatting>
  <conditionalFormatting sqref="N15">
    <cfRule type="cellIs" dxfId="145" priority="229" operator="equal">
      <formula>0</formula>
    </cfRule>
  </conditionalFormatting>
  <conditionalFormatting sqref="N16">
    <cfRule type="cellIs" dxfId="145" priority="230" operator="equal">
      <formula>0</formula>
    </cfRule>
  </conditionalFormatting>
  <conditionalFormatting sqref="N17">
    <cfRule type="cellIs" dxfId="145" priority="231" operator="equal">
      <formula>0</formula>
    </cfRule>
  </conditionalFormatting>
  <conditionalFormatting sqref="N18">
    <cfRule type="cellIs" dxfId="145" priority="232" operator="equal">
      <formula>0</formula>
    </cfRule>
  </conditionalFormatting>
  <conditionalFormatting sqref="N19">
    <cfRule type="cellIs" dxfId="145" priority="233" operator="equal">
      <formula>0</formula>
    </cfRule>
  </conditionalFormatting>
  <conditionalFormatting sqref="N20">
    <cfRule type="cellIs" dxfId="145" priority="234" operator="equal">
      <formula>0</formula>
    </cfRule>
  </conditionalFormatting>
  <conditionalFormatting sqref="N21">
    <cfRule type="cellIs" dxfId="145" priority="235" operator="equal">
      <formula>0</formula>
    </cfRule>
  </conditionalFormatting>
  <conditionalFormatting sqref="N22">
    <cfRule type="cellIs" dxfId="145" priority="236" operator="equal">
      <formula>0</formula>
    </cfRule>
  </conditionalFormatting>
  <conditionalFormatting sqref="N23">
    <cfRule type="cellIs" dxfId="145" priority="237" operator="equal">
      <formula>0</formula>
    </cfRule>
  </conditionalFormatting>
  <conditionalFormatting sqref="N24">
    <cfRule type="cellIs" dxfId="145" priority="238" operator="equal">
      <formula>0</formula>
    </cfRule>
  </conditionalFormatting>
  <conditionalFormatting sqref="N25">
    <cfRule type="cellIs" dxfId="145" priority="239" operator="equal">
      <formula>0</formula>
    </cfRule>
  </conditionalFormatting>
  <conditionalFormatting sqref="N26">
    <cfRule type="cellIs" dxfId="145" priority="240" operator="equal">
      <formula>0</formula>
    </cfRule>
  </conditionalFormatting>
  <conditionalFormatting sqref="N27">
    <cfRule type="cellIs" dxfId="145" priority="241" operator="equal">
      <formula>0</formula>
    </cfRule>
  </conditionalFormatting>
  <conditionalFormatting sqref="N29">
    <cfRule type="cellIs" dxfId="145" priority="242" operator="equal">
      <formula>0</formula>
    </cfRule>
  </conditionalFormatting>
  <conditionalFormatting sqref="N30">
    <cfRule type="cellIs" dxfId="145" priority="243" operator="equal">
      <formula>0</formula>
    </cfRule>
  </conditionalFormatting>
  <conditionalFormatting sqref="N31">
    <cfRule type="cellIs" dxfId="145" priority="244" operator="equal">
      <formula>0</formula>
    </cfRule>
  </conditionalFormatting>
  <conditionalFormatting sqref="N32">
    <cfRule type="cellIs" dxfId="145" priority="245" operator="equal">
      <formula>0</formula>
    </cfRule>
  </conditionalFormatting>
  <conditionalFormatting sqref="N33">
    <cfRule type="expression" dxfId="158" priority="246">
      <formula>(#REF!+#REF!)&lt;34</formula>
    </cfRule>
  </conditionalFormatting>
  <conditionalFormatting sqref="N33">
    <cfRule type="expression" dxfId="157" priority="247">
      <formula>#REF!=0</formula>
    </cfRule>
  </conditionalFormatting>
  <conditionalFormatting sqref="N33">
    <cfRule type="cellIs" dxfId="145" priority="248" operator="equal">
      <formula>0</formula>
    </cfRule>
  </conditionalFormatting>
  <conditionalFormatting sqref="N34">
    <cfRule type="cellIs" dxfId="145" priority="249" operator="equal">
      <formula>0</formula>
    </cfRule>
  </conditionalFormatting>
  <conditionalFormatting sqref="N35">
    <cfRule type="cellIs" dxfId="145" priority="250" operator="equal">
      <formula>0</formula>
    </cfRule>
  </conditionalFormatting>
  <conditionalFormatting sqref="N36">
    <cfRule type="cellIs" dxfId="156" priority="251" operator="equal">
      <formula>0</formula>
    </cfRule>
  </conditionalFormatting>
  <conditionalFormatting sqref="N36">
    <cfRule type="expression" dxfId="152" priority="252">
      <formula>AND((#REF!="자유학기제만 운영"),(L36&gt;51))</formula>
    </cfRule>
  </conditionalFormatting>
  <conditionalFormatting sqref="N36">
    <cfRule type="expression" dxfId="153" priority="253">
      <formula>AND((#REF!="자유학기제+연계학기 운영"),(L36&gt;51))</formula>
    </cfRule>
  </conditionalFormatting>
  <conditionalFormatting sqref="N36">
    <cfRule type="expression" dxfId="154" priority="254">
      <formula>AND((#REF!="자유학년제만 운영"),(L36&gt;85))</formula>
    </cfRule>
  </conditionalFormatting>
  <conditionalFormatting sqref="N36">
    <cfRule type="expression" dxfId="155" priority="255">
      <formula>AND((#REF!="자유학년제+연계학기 운영"),(L36&gt;85))</formula>
    </cfRule>
  </conditionalFormatting>
  <conditionalFormatting sqref="N38">
    <cfRule type="cellIs" dxfId="151" priority="256" operator="greaterThan">
      <formula>8</formula>
    </cfRule>
  </conditionalFormatting>
  <conditionalFormatting sqref="O8">
    <cfRule type="cellIs" dxfId="145" priority="257" operator="equal">
      <formula>0</formula>
    </cfRule>
  </conditionalFormatting>
  <conditionalFormatting sqref="O9">
    <cfRule type="cellIs" dxfId="145" priority="258" operator="equal">
      <formula>0</formula>
    </cfRule>
  </conditionalFormatting>
  <conditionalFormatting sqref="O10">
    <cfRule type="cellIs" dxfId="145" priority="259" operator="equal">
      <formula>0</formula>
    </cfRule>
  </conditionalFormatting>
  <conditionalFormatting sqref="O11">
    <cfRule type="cellIs" dxfId="145" priority="260" operator="equal">
      <formula>0</formula>
    </cfRule>
  </conditionalFormatting>
  <conditionalFormatting sqref="O12">
    <cfRule type="cellIs" dxfId="145" priority="261" operator="equal">
      <formula>0</formula>
    </cfRule>
  </conditionalFormatting>
  <conditionalFormatting sqref="O13">
    <cfRule type="cellIs" dxfId="145" priority="262" operator="equal">
      <formula>0</formula>
    </cfRule>
  </conditionalFormatting>
  <conditionalFormatting sqref="O14">
    <cfRule type="cellIs" dxfId="145" priority="263" operator="equal">
      <formula>0</formula>
    </cfRule>
  </conditionalFormatting>
  <conditionalFormatting sqref="O15">
    <cfRule type="cellIs" dxfId="145" priority="264" operator="equal">
      <formula>0</formula>
    </cfRule>
  </conditionalFormatting>
  <conditionalFormatting sqref="O16">
    <cfRule type="cellIs" dxfId="145" priority="265" operator="equal">
      <formula>0</formula>
    </cfRule>
  </conditionalFormatting>
  <conditionalFormatting sqref="O17">
    <cfRule type="cellIs" dxfId="145" priority="266" operator="equal">
      <formula>0</formula>
    </cfRule>
  </conditionalFormatting>
  <conditionalFormatting sqref="O18">
    <cfRule type="cellIs" dxfId="145" priority="267" operator="equal">
      <formula>0</formula>
    </cfRule>
  </conditionalFormatting>
  <conditionalFormatting sqref="O19">
    <cfRule type="cellIs" dxfId="145" priority="268" operator="equal">
      <formula>0</formula>
    </cfRule>
  </conditionalFormatting>
  <conditionalFormatting sqref="O20">
    <cfRule type="cellIs" dxfId="145" priority="269" operator="equal">
      <formula>0</formula>
    </cfRule>
  </conditionalFormatting>
  <conditionalFormatting sqref="O21">
    <cfRule type="cellIs" dxfId="145" priority="270" operator="equal">
      <formula>0</formula>
    </cfRule>
  </conditionalFormatting>
  <conditionalFormatting sqref="O22">
    <cfRule type="cellIs" dxfId="145" priority="271" operator="equal">
      <formula>0</formula>
    </cfRule>
  </conditionalFormatting>
  <conditionalFormatting sqref="O23">
    <cfRule type="cellIs" dxfId="145" priority="272" operator="equal">
      <formula>0</formula>
    </cfRule>
  </conditionalFormatting>
  <conditionalFormatting sqref="O24">
    <cfRule type="cellIs" dxfId="145" priority="273" operator="equal">
      <formula>0</formula>
    </cfRule>
  </conditionalFormatting>
  <conditionalFormatting sqref="O25">
    <cfRule type="cellIs" dxfId="145" priority="274" operator="equal">
      <formula>0</formula>
    </cfRule>
  </conditionalFormatting>
  <conditionalFormatting sqref="O26">
    <cfRule type="cellIs" dxfId="145" priority="275" operator="equal">
      <formula>0</formula>
    </cfRule>
  </conditionalFormatting>
  <conditionalFormatting sqref="O27">
    <cfRule type="cellIs" dxfId="145" priority="276" operator="equal">
      <formula>0</formula>
    </cfRule>
  </conditionalFormatting>
  <conditionalFormatting sqref="O29">
    <cfRule type="cellIs" dxfId="145" priority="277" operator="equal">
      <formula>0</formula>
    </cfRule>
  </conditionalFormatting>
  <conditionalFormatting sqref="O30">
    <cfRule type="cellIs" dxfId="145" priority="278" operator="equal">
      <formula>0</formula>
    </cfRule>
  </conditionalFormatting>
  <conditionalFormatting sqref="O31">
    <cfRule type="cellIs" dxfId="145" priority="279" operator="equal">
      <formula>0</formula>
    </cfRule>
  </conditionalFormatting>
  <conditionalFormatting sqref="O32">
    <cfRule type="cellIs" dxfId="145" priority="280" operator="equal">
      <formula>0</formula>
    </cfRule>
  </conditionalFormatting>
  <conditionalFormatting sqref="O33">
    <cfRule type="expression" dxfId="158" priority="281">
      <formula>(#REF!+#REF!)&lt;34</formula>
    </cfRule>
  </conditionalFormatting>
  <conditionalFormatting sqref="O33">
    <cfRule type="expression" dxfId="157" priority="282">
      <formula>#REF!=0</formula>
    </cfRule>
  </conditionalFormatting>
  <conditionalFormatting sqref="O33">
    <cfRule type="cellIs" dxfId="145" priority="283" operator="equal">
      <formula>0</formula>
    </cfRule>
  </conditionalFormatting>
  <conditionalFormatting sqref="O34">
    <cfRule type="cellIs" dxfId="145" priority="284" operator="equal">
      <formula>0</formula>
    </cfRule>
  </conditionalFormatting>
  <conditionalFormatting sqref="O35">
    <cfRule type="cellIs" dxfId="145" priority="285" operator="equal">
      <formula>0</formula>
    </cfRule>
  </conditionalFormatting>
  <conditionalFormatting sqref="O36">
    <cfRule type="cellIs" dxfId="156" priority="286" operator="equal">
      <formula>0</formula>
    </cfRule>
  </conditionalFormatting>
  <conditionalFormatting sqref="O36">
    <cfRule type="expression" dxfId="152" priority="287">
      <formula>AND((#REF!="자유학기제만 운영"),(L36&gt;51))</formula>
    </cfRule>
  </conditionalFormatting>
  <conditionalFormatting sqref="O36">
    <cfRule type="expression" dxfId="153" priority="288">
      <formula>AND((#REF!="자유학기제+연계학기 운영"),(L36&gt;51))</formula>
    </cfRule>
  </conditionalFormatting>
  <conditionalFormatting sqref="O36">
    <cfRule type="expression" dxfId="154" priority="289">
      <formula>AND((#REF!="자유학년제만 운영"),(L36&gt;85))</formula>
    </cfRule>
  </conditionalFormatting>
  <conditionalFormatting sqref="O36">
    <cfRule type="expression" dxfId="155" priority="290">
      <formula>AND((#REF!="자유학년제+연계학기 운영"),(L36&gt;85))</formula>
    </cfRule>
  </conditionalFormatting>
  <conditionalFormatting sqref="O38">
    <cfRule type="cellIs" dxfId="151" priority="291" operator="greaterThan">
      <formula>8</formula>
    </cfRule>
  </conditionalFormatting>
  <conditionalFormatting sqref="P8">
    <cfRule type="cellIs" dxfId="145" priority="292" operator="equal">
      <formula>0</formula>
    </cfRule>
  </conditionalFormatting>
  <conditionalFormatting sqref="P9">
    <cfRule type="cellIs" dxfId="145" priority="293" operator="equal">
      <formula>0</formula>
    </cfRule>
  </conditionalFormatting>
  <conditionalFormatting sqref="P10">
    <cfRule type="cellIs" dxfId="145" priority="294" operator="equal">
      <formula>0</formula>
    </cfRule>
  </conditionalFormatting>
  <conditionalFormatting sqref="P11">
    <cfRule type="cellIs" dxfId="145" priority="295" operator="equal">
      <formula>0</formula>
    </cfRule>
  </conditionalFormatting>
  <conditionalFormatting sqref="P12">
    <cfRule type="cellIs" dxfId="145" priority="296" operator="equal">
      <formula>0</formula>
    </cfRule>
  </conditionalFormatting>
  <conditionalFormatting sqref="P13">
    <cfRule type="cellIs" dxfId="145" priority="297" operator="equal">
      <formula>0</formula>
    </cfRule>
  </conditionalFormatting>
  <conditionalFormatting sqref="P14">
    <cfRule type="cellIs" dxfId="145" priority="298" operator="equal">
      <formula>0</formula>
    </cfRule>
  </conditionalFormatting>
  <conditionalFormatting sqref="P15">
    <cfRule type="cellIs" dxfId="145" priority="299" operator="equal">
      <formula>0</formula>
    </cfRule>
  </conditionalFormatting>
  <conditionalFormatting sqref="P16">
    <cfRule type="cellIs" dxfId="145" priority="300" operator="equal">
      <formula>0</formula>
    </cfRule>
  </conditionalFormatting>
  <conditionalFormatting sqref="P17">
    <cfRule type="cellIs" dxfId="145" priority="301" operator="equal">
      <formula>0</formula>
    </cfRule>
  </conditionalFormatting>
  <conditionalFormatting sqref="P18">
    <cfRule type="cellIs" dxfId="145" priority="302" operator="equal">
      <formula>0</formula>
    </cfRule>
  </conditionalFormatting>
  <conditionalFormatting sqref="P19">
    <cfRule type="cellIs" dxfId="145" priority="303" operator="equal">
      <formula>0</formula>
    </cfRule>
  </conditionalFormatting>
  <conditionalFormatting sqref="P20">
    <cfRule type="cellIs" dxfId="145" priority="304" operator="equal">
      <formula>0</formula>
    </cfRule>
  </conditionalFormatting>
  <conditionalFormatting sqref="P21">
    <cfRule type="cellIs" dxfId="145" priority="305" operator="equal">
      <formula>0</formula>
    </cfRule>
  </conditionalFormatting>
  <conditionalFormatting sqref="P22">
    <cfRule type="cellIs" dxfId="145" priority="306" operator="equal">
      <formula>0</formula>
    </cfRule>
  </conditionalFormatting>
  <conditionalFormatting sqref="P23">
    <cfRule type="cellIs" dxfId="145" priority="307" operator="equal">
      <formula>0</formula>
    </cfRule>
  </conditionalFormatting>
  <conditionalFormatting sqref="P24">
    <cfRule type="cellIs" dxfId="145" priority="308" operator="equal">
      <formula>0</formula>
    </cfRule>
  </conditionalFormatting>
  <conditionalFormatting sqref="P25">
    <cfRule type="cellIs" dxfId="145" priority="309" operator="equal">
      <formula>0</formula>
    </cfRule>
  </conditionalFormatting>
  <conditionalFormatting sqref="P26">
    <cfRule type="cellIs" dxfId="145" priority="310" operator="equal">
      <formula>0</formula>
    </cfRule>
  </conditionalFormatting>
  <conditionalFormatting sqref="P27">
    <cfRule type="cellIs" dxfId="145" priority="311" operator="equal">
      <formula>0</formula>
    </cfRule>
  </conditionalFormatting>
  <conditionalFormatting sqref="P29">
    <cfRule type="cellIs" dxfId="145" priority="312" operator="equal">
      <formula>0</formula>
    </cfRule>
  </conditionalFormatting>
  <conditionalFormatting sqref="P30">
    <cfRule type="cellIs" dxfId="145" priority="313" operator="equal">
      <formula>0</formula>
    </cfRule>
  </conditionalFormatting>
  <conditionalFormatting sqref="P31">
    <cfRule type="cellIs" dxfId="145" priority="314" operator="equal">
      <formula>0</formula>
    </cfRule>
  </conditionalFormatting>
  <conditionalFormatting sqref="P32">
    <cfRule type="cellIs" dxfId="145" priority="315" operator="equal">
      <formula>0</formula>
    </cfRule>
  </conditionalFormatting>
  <conditionalFormatting sqref="P33">
    <cfRule type="expression" dxfId="158" priority="316">
      <formula>(#REF!+#REF!)&lt;34</formula>
    </cfRule>
  </conditionalFormatting>
  <conditionalFormatting sqref="P33">
    <cfRule type="expression" dxfId="157" priority="317">
      <formula>#REF!=0</formula>
    </cfRule>
  </conditionalFormatting>
  <conditionalFormatting sqref="P33">
    <cfRule type="cellIs" dxfId="145" priority="318" operator="equal">
      <formula>0</formula>
    </cfRule>
  </conditionalFormatting>
  <conditionalFormatting sqref="P34">
    <cfRule type="cellIs" dxfId="145" priority="319" operator="equal">
      <formula>0</formula>
    </cfRule>
  </conditionalFormatting>
  <conditionalFormatting sqref="P35">
    <cfRule type="cellIs" dxfId="145" priority="320" operator="equal">
      <formula>0</formula>
    </cfRule>
  </conditionalFormatting>
  <conditionalFormatting sqref="P36">
    <cfRule type="cellIs" dxfId="156" priority="321" operator="equal">
      <formula>0</formula>
    </cfRule>
  </conditionalFormatting>
  <conditionalFormatting sqref="P36">
    <cfRule type="expression" dxfId="152" priority="322">
      <formula>AND((#REF!="자유학기제만 운영"),(L36&gt;51))</formula>
    </cfRule>
  </conditionalFormatting>
  <conditionalFormatting sqref="P36">
    <cfRule type="expression" dxfId="153" priority="323">
      <formula>AND((#REF!="자유학기제+연계학기 운영"),(L36&gt;51))</formula>
    </cfRule>
  </conditionalFormatting>
  <conditionalFormatting sqref="P36">
    <cfRule type="expression" dxfId="154" priority="324">
      <formula>AND((#REF!="자유학년제만 운영"),(L36&gt;85))</formula>
    </cfRule>
  </conditionalFormatting>
  <conditionalFormatting sqref="P36">
    <cfRule type="expression" dxfId="155" priority="325">
      <formula>AND((#REF!="자유학년제+연계학기 운영"),(L36&gt;85))</formula>
    </cfRule>
  </conditionalFormatting>
  <conditionalFormatting sqref="P38">
    <cfRule type="cellIs" dxfId="151" priority="326" operator="greaterThan">
      <formula>8</formula>
    </cfRule>
  </conditionalFormatting>
  <conditionalFormatting sqref="Q8">
    <cfRule type="cellIs" dxfId="164" priority="327" operator="equal">
      <formula>0</formula>
    </cfRule>
  </conditionalFormatting>
  <conditionalFormatting sqref="Q9">
    <cfRule type="cellIs" dxfId="164" priority="328" operator="equal">
      <formula>0</formula>
    </cfRule>
  </conditionalFormatting>
  <conditionalFormatting sqref="Q10">
    <cfRule type="cellIs" dxfId="164" priority="329" operator="equal">
      <formula>0</formula>
    </cfRule>
  </conditionalFormatting>
  <conditionalFormatting sqref="Q11">
    <cfRule type="cellIs" dxfId="164" priority="330" operator="equal">
      <formula>0</formula>
    </cfRule>
  </conditionalFormatting>
  <conditionalFormatting sqref="Q12">
    <cfRule type="cellIs" dxfId="164" priority="331" operator="equal">
      <formula>0</formula>
    </cfRule>
  </conditionalFormatting>
  <conditionalFormatting sqref="Q13">
    <cfRule type="cellIs" dxfId="164" priority="332" operator="equal">
      <formula>0</formula>
    </cfRule>
  </conditionalFormatting>
  <conditionalFormatting sqref="Q14">
    <cfRule type="cellIs" dxfId="164" priority="333" operator="equal">
      <formula>0</formula>
    </cfRule>
  </conditionalFormatting>
  <conditionalFormatting sqref="Q15">
    <cfRule type="cellIs" dxfId="164" priority="334" operator="equal">
      <formula>0</formula>
    </cfRule>
  </conditionalFormatting>
  <conditionalFormatting sqref="Q16">
    <cfRule type="cellIs" dxfId="164" priority="335" operator="equal">
      <formula>0</formula>
    </cfRule>
  </conditionalFormatting>
  <conditionalFormatting sqref="Q17">
    <cfRule type="cellIs" dxfId="164" priority="336" operator="equal">
      <formula>0</formula>
    </cfRule>
  </conditionalFormatting>
  <conditionalFormatting sqref="Q18">
    <cfRule type="cellIs" dxfId="164" priority="337" operator="equal">
      <formula>0</formula>
    </cfRule>
  </conditionalFormatting>
  <conditionalFormatting sqref="Q19">
    <cfRule type="cellIs" dxfId="164" priority="338" operator="equal">
      <formula>0</formula>
    </cfRule>
  </conditionalFormatting>
  <conditionalFormatting sqref="Q20">
    <cfRule type="cellIs" dxfId="164" priority="339" operator="equal">
      <formula>0</formula>
    </cfRule>
  </conditionalFormatting>
  <conditionalFormatting sqref="Q21">
    <cfRule type="cellIs" dxfId="164" priority="340" operator="equal">
      <formula>0</formula>
    </cfRule>
  </conditionalFormatting>
  <conditionalFormatting sqref="Q22">
    <cfRule type="cellIs" dxfId="164" priority="341" operator="equal">
      <formula>0</formula>
    </cfRule>
  </conditionalFormatting>
  <conditionalFormatting sqref="Q23">
    <cfRule type="cellIs" dxfId="164" priority="342" operator="equal">
      <formula>0</formula>
    </cfRule>
  </conditionalFormatting>
  <conditionalFormatting sqref="Q24">
    <cfRule type="cellIs" dxfId="164" priority="343" operator="equal">
      <formula>0</formula>
    </cfRule>
  </conditionalFormatting>
  <conditionalFormatting sqref="Q25">
    <cfRule type="cellIs" dxfId="164" priority="344" operator="equal">
      <formula>0</formula>
    </cfRule>
  </conditionalFormatting>
  <conditionalFormatting sqref="Q26">
    <cfRule type="cellIs" dxfId="164" priority="345" operator="equal">
      <formula>0</formula>
    </cfRule>
  </conditionalFormatting>
  <conditionalFormatting sqref="Q27">
    <cfRule type="cellIs" dxfId="164" priority="346" operator="equal">
      <formula>0</formula>
    </cfRule>
  </conditionalFormatting>
  <conditionalFormatting sqref="Q29">
    <cfRule type="cellIs" dxfId="164" priority="347" operator="equal">
      <formula>0</formula>
    </cfRule>
  </conditionalFormatting>
  <conditionalFormatting sqref="Q30">
    <cfRule type="cellIs" dxfId="164" priority="348" operator="equal">
      <formula>0</formula>
    </cfRule>
  </conditionalFormatting>
  <conditionalFormatting sqref="Q31">
    <cfRule type="cellIs" dxfId="164" priority="349" operator="equal">
      <formula>0</formula>
    </cfRule>
  </conditionalFormatting>
  <conditionalFormatting sqref="Q32">
    <cfRule type="cellIs" dxfId="164" priority="350" operator="equal">
      <formula>0</formula>
    </cfRule>
  </conditionalFormatting>
  <conditionalFormatting sqref="Q33">
    <cfRule type="cellIs" dxfId="164" priority="351" operator="equal">
      <formula>0</formula>
    </cfRule>
  </conditionalFormatting>
  <conditionalFormatting sqref="Q34">
    <cfRule type="cellIs" dxfId="164" priority="352" operator="equal">
      <formula>0</formula>
    </cfRule>
  </conditionalFormatting>
  <conditionalFormatting sqref="Q35">
    <cfRule type="cellIs" dxfId="164" priority="353" operator="equal">
      <formula>0</formula>
    </cfRule>
  </conditionalFormatting>
  <conditionalFormatting sqref="R8">
    <cfRule type="cellIs" dxfId="164" priority="354" operator="equal">
      <formula>0</formula>
    </cfRule>
  </conditionalFormatting>
  <conditionalFormatting sqref="R9">
    <cfRule type="cellIs" dxfId="164" priority="355" operator="equal">
      <formula>0</formula>
    </cfRule>
  </conditionalFormatting>
  <conditionalFormatting sqref="R10">
    <cfRule type="cellIs" dxfId="164" priority="356" operator="equal">
      <formula>0</formula>
    </cfRule>
  </conditionalFormatting>
  <conditionalFormatting sqref="R11">
    <cfRule type="cellIs" dxfId="164" priority="357" operator="equal">
      <formula>0</formula>
    </cfRule>
  </conditionalFormatting>
  <conditionalFormatting sqref="R12">
    <cfRule type="cellIs" dxfId="164" priority="358" operator="equal">
      <formula>0</formula>
    </cfRule>
  </conditionalFormatting>
  <conditionalFormatting sqref="R13">
    <cfRule type="cellIs" dxfId="164" priority="359" operator="equal">
      <formula>0</formula>
    </cfRule>
  </conditionalFormatting>
  <conditionalFormatting sqref="R14">
    <cfRule type="cellIs" dxfId="164" priority="360" operator="equal">
      <formula>0</formula>
    </cfRule>
  </conditionalFormatting>
  <conditionalFormatting sqref="R15">
    <cfRule type="cellIs" dxfId="164" priority="361" operator="equal">
      <formula>0</formula>
    </cfRule>
  </conditionalFormatting>
  <conditionalFormatting sqref="R16">
    <cfRule type="cellIs" dxfId="164" priority="362" operator="equal">
      <formula>0</formula>
    </cfRule>
  </conditionalFormatting>
  <conditionalFormatting sqref="R17">
    <cfRule type="cellIs" dxfId="164" priority="363" operator="equal">
      <formula>0</formula>
    </cfRule>
  </conditionalFormatting>
  <conditionalFormatting sqref="R18">
    <cfRule type="cellIs" dxfId="164" priority="364" operator="equal">
      <formula>0</formula>
    </cfRule>
  </conditionalFormatting>
  <conditionalFormatting sqref="R19">
    <cfRule type="cellIs" dxfId="164" priority="365" operator="equal">
      <formula>0</formula>
    </cfRule>
  </conditionalFormatting>
  <conditionalFormatting sqref="R20">
    <cfRule type="cellIs" dxfId="164" priority="366" operator="equal">
      <formula>0</formula>
    </cfRule>
  </conditionalFormatting>
  <conditionalFormatting sqref="R21">
    <cfRule type="cellIs" dxfId="164" priority="367" operator="equal">
      <formula>0</formula>
    </cfRule>
  </conditionalFormatting>
  <conditionalFormatting sqref="R22">
    <cfRule type="cellIs" dxfId="164" priority="368" operator="equal">
      <formula>0</formula>
    </cfRule>
  </conditionalFormatting>
  <conditionalFormatting sqref="R23">
    <cfRule type="cellIs" dxfId="164" priority="369" operator="equal">
      <formula>0</formula>
    </cfRule>
  </conditionalFormatting>
  <conditionalFormatting sqref="R24">
    <cfRule type="cellIs" dxfId="164" priority="370" operator="equal">
      <formula>0</formula>
    </cfRule>
  </conditionalFormatting>
  <conditionalFormatting sqref="R25">
    <cfRule type="cellIs" dxfId="164" priority="371" operator="equal">
      <formula>0</formula>
    </cfRule>
  </conditionalFormatting>
  <conditionalFormatting sqref="R26">
    <cfRule type="cellIs" dxfId="164" priority="372" operator="equal">
      <formula>0</formula>
    </cfRule>
  </conditionalFormatting>
  <conditionalFormatting sqref="R27">
    <cfRule type="cellIs" dxfId="164" priority="373" operator="equal">
      <formula>0</formula>
    </cfRule>
  </conditionalFormatting>
  <conditionalFormatting sqref="R28">
    <cfRule type="cellIs" dxfId="149" priority="374" operator="notBetween">
      <formula>3060*0.8</formula>
      <formula>3060*1.2</formula>
    </cfRule>
  </conditionalFormatting>
  <conditionalFormatting sqref="R29">
    <cfRule type="cellIs" dxfId="164" priority="375" operator="equal">
      <formula>0</formula>
    </cfRule>
  </conditionalFormatting>
  <conditionalFormatting sqref="R30">
    <cfRule type="cellIs" dxfId="164" priority="376" operator="equal">
      <formula>0</formula>
    </cfRule>
  </conditionalFormatting>
  <conditionalFormatting sqref="R31">
    <cfRule type="cellIs" dxfId="164" priority="377" operator="equal">
      <formula>0</formula>
    </cfRule>
  </conditionalFormatting>
  <conditionalFormatting sqref="R32">
    <cfRule type="cellIs" dxfId="164" priority="378" operator="equal">
      <formula>0</formula>
    </cfRule>
  </conditionalFormatting>
  <conditionalFormatting sqref="R33">
    <cfRule type="cellIs" dxfId="164" priority="379" operator="equal">
      <formula>0</formula>
    </cfRule>
  </conditionalFormatting>
  <conditionalFormatting sqref="R34">
    <cfRule type="cellIs" dxfId="164" priority="380" operator="equal">
      <formula>0</formula>
    </cfRule>
  </conditionalFormatting>
  <conditionalFormatting sqref="R35">
    <cfRule type="cellIs" dxfId="164" priority="381" operator="equal">
      <formula>0</formula>
    </cfRule>
  </conditionalFormatting>
  <conditionalFormatting sqref="R36">
    <cfRule type="expression" dxfId="148" priority="382">
      <formula>SUM(R29:R35)&lt;306</formula>
    </cfRule>
  </conditionalFormatting>
  <conditionalFormatting sqref="R37">
    <cfRule type="cellIs" dxfId="150" priority="383" operator="lessThan">
      <formula>3366</formula>
    </cfRule>
  </conditionalFormatting>
  <conditionalFormatting sqref="S8">
    <cfRule type="cellIs" dxfId="164" priority="384" operator="equal">
      <formula>0</formula>
    </cfRule>
  </conditionalFormatting>
  <conditionalFormatting sqref="S9">
    <cfRule type="cellIs" dxfId="164" priority="385" operator="equal">
      <formula>0</formula>
    </cfRule>
  </conditionalFormatting>
  <conditionalFormatting sqref="S10">
    <cfRule type="cellIs" dxfId="164" priority="386" operator="equal">
      <formula>0</formula>
    </cfRule>
  </conditionalFormatting>
  <conditionalFormatting sqref="S11">
    <cfRule type="cellIs" dxfId="164" priority="387" operator="equal">
      <formula>0</formula>
    </cfRule>
  </conditionalFormatting>
  <conditionalFormatting sqref="S12">
    <cfRule type="cellIs" dxfId="164" priority="388" operator="equal">
      <formula>0</formula>
    </cfRule>
  </conditionalFormatting>
  <conditionalFormatting sqref="S13">
    <cfRule type="cellIs" dxfId="164" priority="389" operator="equal">
      <formula>0</formula>
    </cfRule>
  </conditionalFormatting>
  <conditionalFormatting sqref="S14">
    <cfRule type="cellIs" dxfId="164" priority="390" operator="equal">
      <formula>0</formula>
    </cfRule>
  </conditionalFormatting>
  <conditionalFormatting sqref="S15">
    <cfRule type="cellIs" dxfId="164" priority="391" operator="equal">
      <formula>0</formula>
    </cfRule>
  </conditionalFormatting>
  <conditionalFormatting sqref="S16">
    <cfRule type="cellIs" dxfId="164" priority="392" operator="equal">
      <formula>0</formula>
    </cfRule>
  </conditionalFormatting>
  <conditionalFormatting sqref="S17">
    <cfRule type="cellIs" dxfId="164" priority="393" operator="equal">
      <formula>0</formula>
    </cfRule>
  </conditionalFormatting>
  <conditionalFormatting sqref="S18">
    <cfRule type="cellIs" dxfId="164" priority="394" operator="equal">
      <formula>0</formula>
    </cfRule>
  </conditionalFormatting>
  <conditionalFormatting sqref="S19">
    <cfRule type="cellIs" dxfId="164" priority="395" operator="equal">
      <formula>0</formula>
    </cfRule>
  </conditionalFormatting>
  <conditionalFormatting sqref="S20">
    <cfRule type="cellIs" dxfId="164" priority="396" operator="equal">
      <formula>0</formula>
    </cfRule>
  </conditionalFormatting>
  <conditionalFormatting sqref="S21">
    <cfRule type="cellIs" dxfId="164" priority="397" operator="equal">
      <formula>0</formula>
    </cfRule>
  </conditionalFormatting>
  <conditionalFormatting sqref="S22">
    <cfRule type="cellIs" dxfId="164" priority="398" operator="equal">
      <formula>0</formula>
    </cfRule>
  </conditionalFormatting>
  <conditionalFormatting sqref="S23">
    <cfRule type="cellIs" dxfId="164" priority="399" operator="equal">
      <formula>0</formula>
    </cfRule>
  </conditionalFormatting>
  <conditionalFormatting sqref="S24">
    <cfRule type="cellIs" dxfId="164" priority="400" operator="equal">
      <formula>0</formula>
    </cfRule>
  </conditionalFormatting>
  <conditionalFormatting sqref="S25">
    <cfRule type="cellIs" dxfId="164" priority="401" operator="equal">
      <formula>0</formula>
    </cfRule>
  </conditionalFormatting>
  <conditionalFormatting sqref="S25">
    <cfRule type="cellIs" dxfId="147" priority="402" operator="lessThan">
      <formula>33</formula>
    </cfRule>
  </conditionalFormatting>
  <conditionalFormatting sqref="S26">
    <cfRule type="cellIs" dxfId="164" priority="403" operator="equal">
      <formula>0</formula>
    </cfRule>
  </conditionalFormatting>
  <conditionalFormatting sqref="S26">
    <cfRule type="cellIs" dxfId="147" priority="404" operator="lessThan">
      <formula>33</formula>
    </cfRule>
  </conditionalFormatting>
  <conditionalFormatting sqref="S27">
    <cfRule type="cellIs" dxfId="164" priority="405" operator="equal">
      <formula>0</formula>
    </cfRule>
  </conditionalFormatting>
  <conditionalFormatting sqref="S27">
    <cfRule type="cellIs" dxfId="147" priority="406" operator="lessThan">
      <formula>33</formula>
    </cfRule>
  </conditionalFormatting>
  <conditionalFormatting sqref="S28">
    <cfRule type="cellIs" dxfId="149" priority="407" operator="notBetween">
      <formula>3060*0.8</formula>
      <formula>3060*1.2</formula>
    </cfRule>
  </conditionalFormatting>
  <conditionalFormatting sqref="S29">
    <cfRule type="cellIs" dxfId="164" priority="408" operator="equal">
      <formula>0</formula>
    </cfRule>
  </conditionalFormatting>
  <conditionalFormatting sqref="S30">
    <cfRule type="cellIs" dxfId="164" priority="409" operator="equal">
      <formula>0</formula>
    </cfRule>
  </conditionalFormatting>
  <conditionalFormatting sqref="S31">
    <cfRule type="cellIs" dxfId="164" priority="410" operator="equal">
      <formula>0</formula>
    </cfRule>
  </conditionalFormatting>
  <conditionalFormatting sqref="S32">
    <cfRule type="cellIs" dxfId="164" priority="411" operator="equal">
      <formula>0</formula>
    </cfRule>
  </conditionalFormatting>
  <conditionalFormatting sqref="S33">
    <cfRule type="cellIs" dxfId="164" priority="412" operator="equal">
      <formula>0</formula>
    </cfRule>
  </conditionalFormatting>
  <conditionalFormatting sqref="S34">
    <cfRule type="cellIs" dxfId="164" priority="413" operator="equal">
      <formula>0</formula>
    </cfRule>
  </conditionalFormatting>
  <conditionalFormatting sqref="S34">
    <cfRule type="cellIs" dxfId="146" priority="414" operator="lessThan">
      <formula>136</formula>
    </cfRule>
  </conditionalFormatting>
  <conditionalFormatting sqref="S35">
    <cfRule type="cellIs" dxfId="164" priority="415" operator="equal">
      <formula>0</formula>
    </cfRule>
  </conditionalFormatting>
  <conditionalFormatting sqref="S35">
    <cfRule type="cellIs" dxfId="146" priority="416" operator="lessThan">
      <formula>136</formula>
    </cfRule>
  </conditionalFormatting>
  <conditionalFormatting sqref="S36">
    <cfRule type="expression" dxfId="148" priority="417">
      <formula>SUM(R29:R35)&lt;306</formula>
    </cfRule>
  </conditionalFormatting>
  <conditionalFormatting sqref="T8">
    <cfRule type="cellIs" dxfId="145" priority="418" operator="equal">
      <formula>0</formula>
    </cfRule>
  </conditionalFormatting>
  <conditionalFormatting sqref="T9">
    <cfRule type="cellIs" dxfId="145" priority="419" operator="equal">
      <formula>0</formula>
    </cfRule>
  </conditionalFormatting>
  <conditionalFormatting sqref="T10">
    <cfRule type="cellIs" dxfId="145" priority="420" operator="equal">
      <formula>0</formula>
    </cfRule>
  </conditionalFormatting>
  <conditionalFormatting sqref="T11">
    <cfRule type="cellIs" dxfId="145" priority="421" operator="equal">
      <formula>0</formula>
    </cfRule>
  </conditionalFormatting>
  <conditionalFormatting sqref="T12">
    <cfRule type="cellIs" dxfId="145" priority="422" operator="equal">
      <formula>0</formula>
    </cfRule>
  </conditionalFormatting>
  <conditionalFormatting sqref="T13">
    <cfRule type="cellIs" dxfId="145" priority="423" operator="equal">
      <formula>0</formula>
    </cfRule>
  </conditionalFormatting>
  <conditionalFormatting sqref="T14">
    <cfRule type="cellIs" dxfId="145" priority="424" operator="equal">
      <formula>0</formula>
    </cfRule>
  </conditionalFormatting>
  <conditionalFormatting sqref="T15">
    <cfRule type="cellIs" dxfId="145" priority="425" operator="equal">
      <formula>0</formula>
    </cfRule>
  </conditionalFormatting>
  <conditionalFormatting sqref="T16">
    <cfRule type="cellIs" dxfId="145" priority="426" operator="equal">
      <formula>0</formula>
    </cfRule>
  </conditionalFormatting>
  <conditionalFormatting sqref="T17">
    <cfRule type="cellIs" dxfId="145" priority="427" operator="equal">
      <formula>0</formula>
    </cfRule>
  </conditionalFormatting>
  <conditionalFormatting sqref="T18">
    <cfRule type="cellIs" dxfId="145" priority="428" operator="equal">
      <formula>0</formula>
    </cfRule>
  </conditionalFormatting>
  <conditionalFormatting sqref="T19">
    <cfRule type="cellIs" dxfId="145" priority="429" operator="equal">
      <formula>0</formula>
    </cfRule>
  </conditionalFormatting>
  <conditionalFormatting sqref="T20">
    <cfRule type="cellIs" dxfId="145" priority="430" operator="equal">
      <formula>0</formula>
    </cfRule>
  </conditionalFormatting>
  <conditionalFormatting sqref="T21">
    <cfRule type="cellIs" dxfId="145" priority="431" operator="equal">
      <formula>0</formula>
    </cfRule>
  </conditionalFormatting>
  <conditionalFormatting sqref="T22">
    <cfRule type="cellIs" dxfId="145" priority="432" operator="equal">
      <formula>0</formula>
    </cfRule>
  </conditionalFormatting>
  <conditionalFormatting sqref="T23">
    <cfRule type="cellIs" dxfId="145" priority="433" operator="equal">
      <formula>0</formula>
    </cfRule>
  </conditionalFormatting>
  <conditionalFormatting sqref="T24">
    <cfRule type="cellIs" dxfId="145" priority="434" operator="equal">
      <formula>0</formula>
    </cfRule>
  </conditionalFormatting>
  <conditionalFormatting sqref="T29">
    <cfRule type="cellIs" dxfId="145" priority="435" operator="equal">
      <formula>0</formula>
    </cfRule>
  </conditionalFormatting>
  <conditionalFormatting sqref="T30">
    <cfRule type="cellIs" dxfId="145" priority="436" operator="equal">
      <formula>0</formula>
    </cfRule>
  </conditionalFormatting>
  <conditionalFormatting sqref="T31">
    <cfRule type="cellIs" dxfId="145" priority="437" operator="equal">
      <formula>0</formula>
    </cfRule>
  </conditionalFormatting>
  <conditionalFormatting sqref="T32">
    <cfRule type="cellIs" dxfId="145" priority="438" operator="equal">
      <formula>0</formula>
    </cfRule>
  </conditionalFormatting>
  <conditionalFormatting sqref="T33">
    <cfRule type="cellIs" dxfId="145" priority="439" operator="equal">
      <formula>0</formula>
    </cfRule>
  </conditionalFormatting>
  <conditionalFormatting sqref="T34">
    <cfRule type="cellIs" dxfId="145" priority="440" operator="equal">
      <formula>0</formula>
    </cfRule>
  </conditionalFormatting>
  <conditionalFormatting sqref="T35">
    <cfRule type="cellIs" dxfId="145" priority="441" operator="equal">
      <formula>0</formula>
    </cfRule>
  </conditionalFormatting>
  <conditionalFormatting sqref="U8">
    <cfRule type="cellIs" dxfId="145" priority="442" operator="equal">
      <formula>0</formula>
    </cfRule>
  </conditionalFormatting>
  <conditionalFormatting sqref="U9">
    <cfRule type="cellIs" dxfId="145" priority="443" operator="equal">
      <formula>0</formula>
    </cfRule>
  </conditionalFormatting>
  <conditionalFormatting sqref="U10">
    <cfRule type="cellIs" dxfId="145" priority="444" operator="equal">
      <formula>0</formula>
    </cfRule>
  </conditionalFormatting>
  <conditionalFormatting sqref="U11">
    <cfRule type="cellIs" dxfId="145" priority="445" operator="equal">
      <formula>0</formula>
    </cfRule>
  </conditionalFormatting>
  <conditionalFormatting sqref="U12">
    <cfRule type="cellIs" dxfId="145" priority="446" operator="equal">
      <formula>0</formula>
    </cfRule>
  </conditionalFormatting>
  <conditionalFormatting sqref="U13">
    <cfRule type="cellIs" dxfId="145" priority="447" operator="equal">
      <formula>0</formula>
    </cfRule>
  </conditionalFormatting>
  <conditionalFormatting sqref="U14">
    <cfRule type="cellIs" dxfId="145" priority="448" operator="equal">
      <formula>0</formula>
    </cfRule>
  </conditionalFormatting>
  <conditionalFormatting sqref="U15">
    <cfRule type="cellIs" dxfId="145" priority="449" operator="equal">
      <formula>0</formula>
    </cfRule>
  </conditionalFormatting>
  <conditionalFormatting sqref="U16">
    <cfRule type="cellIs" dxfId="145" priority="450" operator="equal">
      <formula>0</formula>
    </cfRule>
  </conditionalFormatting>
  <conditionalFormatting sqref="U17">
    <cfRule type="cellIs" dxfId="145" priority="451" operator="equal">
      <formula>0</formula>
    </cfRule>
  </conditionalFormatting>
  <conditionalFormatting sqref="U18">
    <cfRule type="cellIs" dxfId="145" priority="452" operator="equal">
      <formula>0</formula>
    </cfRule>
  </conditionalFormatting>
  <conditionalFormatting sqref="U19">
    <cfRule type="cellIs" dxfId="145" priority="453" operator="equal">
      <formula>0</formula>
    </cfRule>
  </conditionalFormatting>
  <conditionalFormatting sqref="U20">
    <cfRule type="cellIs" dxfId="145" priority="454" operator="equal">
      <formula>0</formula>
    </cfRule>
  </conditionalFormatting>
  <conditionalFormatting sqref="U21">
    <cfRule type="cellIs" dxfId="145" priority="455" operator="equal">
      <formula>0</formula>
    </cfRule>
  </conditionalFormatting>
  <conditionalFormatting sqref="U22">
    <cfRule type="cellIs" dxfId="145" priority="456" operator="equal">
      <formula>0</formula>
    </cfRule>
  </conditionalFormatting>
  <conditionalFormatting sqref="U23">
    <cfRule type="cellIs" dxfId="145" priority="457" operator="equal">
      <formula>0</formula>
    </cfRule>
  </conditionalFormatting>
  <conditionalFormatting sqref="U24">
    <cfRule type="cellIs" dxfId="145" priority="458" operator="equal">
      <formula>0</formula>
    </cfRule>
  </conditionalFormatting>
  <conditionalFormatting sqref="U29">
    <cfRule type="cellIs" dxfId="145" priority="459" operator="equal">
      <formula>0</formula>
    </cfRule>
  </conditionalFormatting>
  <conditionalFormatting sqref="U30">
    <cfRule type="cellIs" dxfId="145" priority="460" operator="equal">
      <formula>0</formula>
    </cfRule>
  </conditionalFormatting>
  <conditionalFormatting sqref="U31">
    <cfRule type="cellIs" dxfId="145" priority="461" operator="equal">
      <formula>0</formula>
    </cfRule>
  </conditionalFormatting>
  <conditionalFormatting sqref="U32">
    <cfRule type="cellIs" dxfId="145" priority="462" operator="equal">
      <formula>0</formula>
    </cfRule>
  </conditionalFormatting>
  <conditionalFormatting sqref="U33">
    <cfRule type="cellIs" dxfId="145" priority="463" operator="equal">
      <formula>0</formula>
    </cfRule>
  </conditionalFormatting>
  <conditionalFormatting sqref="U34">
    <cfRule type="cellIs" dxfId="145" priority="464" operator="equal">
      <formula>0</formula>
    </cfRule>
  </conditionalFormatting>
  <conditionalFormatting sqref="U35">
    <cfRule type="cellIs" dxfId="145" priority="465" operator="equal">
      <formula>0</formula>
    </cfRule>
  </conditionalFormatting>
  <conditionalFormatting sqref="V8">
    <cfRule type="cellIs" dxfId="145" priority="466" operator="equal">
      <formula>0</formula>
    </cfRule>
  </conditionalFormatting>
  <conditionalFormatting sqref="V9">
    <cfRule type="cellIs" dxfId="145" priority="467" operator="equal">
      <formula>0</formula>
    </cfRule>
  </conditionalFormatting>
  <conditionalFormatting sqref="V10">
    <cfRule type="cellIs" dxfId="145" priority="468" operator="equal">
      <formula>0</formula>
    </cfRule>
  </conditionalFormatting>
  <conditionalFormatting sqref="V11">
    <cfRule type="cellIs" dxfId="145" priority="469" operator="equal">
      <formula>0</formula>
    </cfRule>
  </conditionalFormatting>
  <conditionalFormatting sqref="V12">
    <cfRule type="cellIs" dxfId="145" priority="470" operator="equal">
      <formula>0</formula>
    </cfRule>
  </conditionalFormatting>
  <conditionalFormatting sqref="V13">
    <cfRule type="cellIs" dxfId="145" priority="471" operator="equal">
      <formula>0</formula>
    </cfRule>
  </conditionalFormatting>
  <conditionalFormatting sqref="V14">
    <cfRule type="cellIs" dxfId="145" priority="472" operator="equal">
      <formula>0</formula>
    </cfRule>
  </conditionalFormatting>
  <conditionalFormatting sqref="V15">
    <cfRule type="cellIs" dxfId="145" priority="473" operator="equal">
      <formula>0</formula>
    </cfRule>
  </conditionalFormatting>
  <conditionalFormatting sqref="V16">
    <cfRule type="cellIs" dxfId="145" priority="474" operator="equal">
      <formula>0</formula>
    </cfRule>
  </conditionalFormatting>
  <conditionalFormatting sqref="V17">
    <cfRule type="cellIs" dxfId="145" priority="475" operator="equal">
      <formula>0</formula>
    </cfRule>
  </conditionalFormatting>
  <conditionalFormatting sqref="V18">
    <cfRule type="cellIs" dxfId="145" priority="476" operator="equal">
      <formula>0</formula>
    </cfRule>
  </conditionalFormatting>
  <conditionalFormatting sqref="V19">
    <cfRule type="cellIs" dxfId="145" priority="477" operator="equal">
      <formula>0</formula>
    </cfRule>
  </conditionalFormatting>
  <conditionalFormatting sqref="V20">
    <cfRule type="cellIs" dxfId="145" priority="478" operator="equal">
      <formula>0</formula>
    </cfRule>
  </conditionalFormatting>
  <conditionalFormatting sqref="V21">
    <cfRule type="cellIs" dxfId="145" priority="479" operator="equal">
      <formula>0</formula>
    </cfRule>
  </conditionalFormatting>
  <conditionalFormatting sqref="V22">
    <cfRule type="cellIs" dxfId="145" priority="480" operator="equal">
      <formula>0</formula>
    </cfRule>
  </conditionalFormatting>
  <conditionalFormatting sqref="V23">
    <cfRule type="cellIs" dxfId="145" priority="481" operator="equal">
      <formula>0</formula>
    </cfRule>
  </conditionalFormatting>
  <conditionalFormatting sqref="V24">
    <cfRule type="cellIs" dxfId="145" priority="482" operator="equal">
      <formula>0</formula>
    </cfRule>
  </conditionalFormatting>
  <conditionalFormatting sqref="V29">
    <cfRule type="cellIs" dxfId="145" priority="483" operator="equal">
      <formula>0</formula>
    </cfRule>
  </conditionalFormatting>
  <conditionalFormatting sqref="V30">
    <cfRule type="cellIs" dxfId="145" priority="484" operator="equal">
      <formula>0</formula>
    </cfRule>
  </conditionalFormatting>
  <conditionalFormatting sqref="V31">
    <cfRule type="cellIs" dxfId="145" priority="485" operator="equal">
      <formula>0</formula>
    </cfRule>
  </conditionalFormatting>
  <conditionalFormatting sqref="V32">
    <cfRule type="cellIs" dxfId="145" priority="486" operator="equal">
      <formula>0</formula>
    </cfRule>
  </conditionalFormatting>
  <conditionalFormatting sqref="V33">
    <cfRule type="cellIs" dxfId="145" priority="487" operator="equal">
      <formula>0</formula>
    </cfRule>
  </conditionalFormatting>
  <conditionalFormatting sqref="V34">
    <cfRule type="cellIs" dxfId="145" priority="488" operator="equal">
      <formula>0</formula>
    </cfRule>
  </conditionalFormatting>
  <conditionalFormatting sqref="V35">
    <cfRule type="cellIs" dxfId="145" priority="489" operator="equal">
      <formula>0</formula>
    </cfRule>
  </conditionalFormatting>
  <conditionalFormatting sqref="W8">
    <cfRule type="cellIs" dxfId="145" priority="490" operator="equal">
      <formula>0</formula>
    </cfRule>
  </conditionalFormatting>
  <conditionalFormatting sqref="W9">
    <cfRule type="cellIs" dxfId="145" priority="491" operator="equal">
      <formula>0</formula>
    </cfRule>
  </conditionalFormatting>
  <conditionalFormatting sqref="W10">
    <cfRule type="cellIs" dxfId="145" priority="492" operator="equal">
      <formula>0</formula>
    </cfRule>
  </conditionalFormatting>
  <conditionalFormatting sqref="W11">
    <cfRule type="cellIs" dxfId="145" priority="493" operator="equal">
      <formula>0</formula>
    </cfRule>
  </conditionalFormatting>
  <conditionalFormatting sqref="W12">
    <cfRule type="cellIs" dxfId="145" priority="494" operator="equal">
      <formula>0</formula>
    </cfRule>
  </conditionalFormatting>
  <conditionalFormatting sqref="W13">
    <cfRule type="cellIs" dxfId="145" priority="495" operator="equal">
      <formula>0</formula>
    </cfRule>
  </conditionalFormatting>
  <conditionalFormatting sqref="W14">
    <cfRule type="cellIs" dxfId="145" priority="496" operator="equal">
      <formula>0</formula>
    </cfRule>
  </conditionalFormatting>
  <conditionalFormatting sqref="W15">
    <cfRule type="cellIs" dxfId="145" priority="497" operator="equal">
      <formula>0</formula>
    </cfRule>
  </conditionalFormatting>
  <conditionalFormatting sqref="W16">
    <cfRule type="cellIs" dxfId="145" priority="498" operator="equal">
      <formula>0</formula>
    </cfRule>
  </conditionalFormatting>
  <conditionalFormatting sqref="W17">
    <cfRule type="cellIs" dxfId="145" priority="499" operator="equal">
      <formula>0</formula>
    </cfRule>
  </conditionalFormatting>
  <conditionalFormatting sqref="W18">
    <cfRule type="cellIs" dxfId="145" priority="500" operator="equal">
      <formula>0</formula>
    </cfRule>
  </conditionalFormatting>
  <conditionalFormatting sqref="W19">
    <cfRule type="cellIs" dxfId="145" priority="501" operator="equal">
      <formula>0</formula>
    </cfRule>
  </conditionalFormatting>
  <conditionalFormatting sqref="W20">
    <cfRule type="cellIs" dxfId="145" priority="502" operator="equal">
      <formula>0</formula>
    </cfRule>
  </conditionalFormatting>
  <conditionalFormatting sqref="W21">
    <cfRule type="cellIs" dxfId="145" priority="503" operator="equal">
      <formula>0</formula>
    </cfRule>
  </conditionalFormatting>
  <conditionalFormatting sqref="W22">
    <cfRule type="cellIs" dxfId="145" priority="504" operator="equal">
      <formula>0</formula>
    </cfRule>
  </conditionalFormatting>
  <conditionalFormatting sqref="W23">
    <cfRule type="cellIs" dxfId="145" priority="505" operator="equal">
      <formula>0</formula>
    </cfRule>
  </conditionalFormatting>
  <conditionalFormatting sqref="W24">
    <cfRule type="cellIs" dxfId="145" priority="506" operator="equal">
      <formula>0</formula>
    </cfRule>
  </conditionalFormatting>
  <conditionalFormatting sqref="W29">
    <cfRule type="cellIs" dxfId="145" priority="507" operator="equal">
      <formula>0</formula>
    </cfRule>
  </conditionalFormatting>
  <conditionalFormatting sqref="W30">
    <cfRule type="cellIs" dxfId="145" priority="508" operator="equal">
      <formula>0</formula>
    </cfRule>
  </conditionalFormatting>
  <conditionalFormatting sqref="W31">
    <cfRule type="cellIs" dxfId="145" priority="509" operator="equal">
      <formula>0</formula>
    </cfRule>
  </conditionalFormatting>
  <conditionalFormatting sqref="W32">
    <cfRule type="cellIs" dxfId="145" priority="510" operator="equal">
      <formula>0</formula>
    </cfRule>
  </conditionalFormatting>
  <conditionalFormatting sqref="W33">
    <cfRule type="cellIs" dxfId="145" priority="511" operator="equal">
      <formula>0</formula>
    </cfRule>
  </conditionalFormatting>
  <conditionalFormatting sqref="W34">
    <cfRule type="cellIs" dxfId="145" priority="512" operator="equal">
      <formula>0</formula>
    </cfRule>
  </conditionalFormatting>
  <conditionalFormatting sqref="W35">
    <cfRule type="cellIs" dxfId="145" priority="513" operator="equal">
      <formula>0</formula>
    </cfRule>
  </conditionalFormatting>
  <conditionalFormatting sqref="X8">
    <cfRule type="cellIs" dxfId="164" priority="514" operator="equal">
      <formula>0</formula>
    </cfRule>
  </conditionalFormatting>
  <conditionalFormatting sqref="X9">
    <cfRule type="cellIs" dxfId="164" priority="515" operator="equal">
      <formula>0</formula>
    </cfRule>
  </conditionalFormatting>
  <conditionalFormatting sqref="X10">
    <cfRule type="cellIs" dxfId="164" priority="516" operator="equal">
      <formula>0</formula>
    </cfRule>
  </conditionalFormatting>
  <conditionalFormatting sqref="X11">
    <cfRule type="cellIs" dxfId="164" priority="517" operator="equal">
      <formula>0</formula>
    </cfRule>
  </conditionalFormatting>
  <conditionalFormatting sqref="X12">
    <cfRule type="cellIs" dxfId="164" priority="518" operator="equal">
      <formula>0</formula>
    </cfRule>
  </conditionalFormatting>
  <conditionalFormatting sqref="X13">
    <cfRule type="cellIs" dxfId="164" priority="519" operator="equal">
      <formula>0</formula>
    </cfRule>
  </conditionalFormatting>
  <conditionalFormatting sqref="X14">
    <cfRule type="cellIs" dxfId="164" priority="520" operator="equal">
      <formula>0</formula>
    </cfRule>
  </conditionalFormatting>
  <conditionalFormatting sqref="X15">
    <cfRule type="cellIs" dxfId="164" priority="521" operator="equal">
      <formula>0</formula>
    </cfRule>
  </conditionalFormatting>
  <conditionalFormatting sqref="X16">
    <cfRule type="cellIs" dxfId="164" priority="522" operator="equal">
      <formula>0</formula>
    </cfRule>
  </conditionalFormatting>
  <conditionalFormatting sqref="X17">
    <cfRule type="cellIs" dxfId="164" priority="523" operator="equal">
      <formula>0</formula>
    </cfRule>
  </conditionalFormatting>
  <conditionalFormatting sqref="X18">
    <cfRule type="cellIs" dxfId="164" priority="524" operator="equal">
      <formula>0</formula>
    </cfRule>
  </conditionalFormatting>
  <conditionalFormatting sqref="X19">
    <cfRule type="cellIs" dxfId="164" priority="525" operator="equal">
      <formula>0</formula>
    </cfRule>
  </conditionalFormatting>
  <conditionalFormatting sqref="X20">
    <cfRule type="cellIs" dxfId="164" priority="526" operator="equal">
      <formula>0</formula>
    </cfRule>
  </conditionalFormatting>
  <conditionalFormatting sqref="X21">
    <cfRule type="cellIs" dxfId="164" priority="527" operator="equal">
      <formula>0</formula>
    </cfRule>
  </conditionalFormatting>
  <conditionalFormatting sqref="X22">
    <cfRule type="cellIs" dxfId="164" priority="528" operator="equal">
      <formula>0</formula>
    </cfRule>
  </conditionalFormatting>
  <conditionalFormatting sqref="X23">
    <cfRule type="cellIs" dxfId="164" priority="529" operator="equal">
      <formula>0</formula>
    </cfRule>
  </conditionalFormatting>
  <conditionalFormatting sqref="X24">
    <cfRule type="cellIs" dxfId="164" priority="530" operator="equal">
      <formula>0</formula>
    </cfRule>
  </conditionalFormatting>
  <conditionalFormatting sqref="X25">
    <cfRule type="cellIs" dxfId="164" priority="531" operator="equal">
      <formula>0</formula>
    </cfRule>
  </conditionalFormatting>
  <conditionalFormatting sqref="X26">
    <cfRule type="cellIs" dxfId="164" priority="532" operator="equal">
      <formula>0</formula>
    </cfRule>
  </conditionalFormatting>
  <conditionalFormatting sqref="X27">
    <cfRule type="cellIs" dxfId="164" priority="533" operator="equal">
      <formula>0</formula>
    </cfRule>
  </conditionalFormatting>
  <conditionalFormatting sqref="X29">
    <cfRule type="cellIs" dxfId="164" priority="534" operator="equal">
      <formula>0</formula>
    </cfRule>
  </conditionalFormatting>
  <conditionalFormatting sqref="X30">
    <cfRule type="cellIs" dxfId="164" priority="535" operator="equal">
      <formula>0</formula>
    </cfRule>
  </conditionalFormatting>
  <conditionalFormatting sqref="X31">
    <cfRule type="cellIs" dxfId="164" priority="536" operator="equal">
      <formula>0</formula>
    </cfRule>
  </conditionalFormatting>
  <conditionalFormatting sqref="X32">
    <cfRule type="cellIs" dxfId="164" priority="537" operator="equal">
      <formula>0</formula>
    </cfRule>
  </conditionalFormatting>
  <conditionalFormatting sqref="X33">
    <cfRule type="cellIs" dxfId="164" priority="538" operator="equal">
      <formula>0</formula>
    </cfRule>
  </conditionalFormatting>
  <conditionalFormatting sqref="X34">
    <cfRule type="cellIs" dxfId="164" priority="539" operator="equal">
      <formula>0</formula>
    </cfRule>
  </conditionalFormatting>
  <conditionalFormatting sqref="X36">
    <cfRule type="expression" dxfId="141" priority="540">
      <formula>AND((D1048559="자유학기제 운영(170)"),(X36&gt;51))</formula>
    </cfRule>
  </conditionalFormatting>
  <conditionalFormatting sqref="X36">
    <cfRule type="expression" dxfId="142" priority="541">
      <formula>AND((D1048559="자유학기제+연계학기 운영"),(X36&gt;51))</formula>
    </cfRule>
  </conditionalFormatting>
  <conditionalFormatting sqref="X36">
    <cfRule type="expression" dxfId="143" priority="542">
      <formula>AND((D1048559="자유학년제 운영"),(X36&gt;85))</formula>
    </cfRule>
  </conditionalFormatting>
  <conditionalFormatting sqref="X36">
    <cfRule type="expression" dxfId="144" priority="543">
      <formula>AND((D1048559="자유학년제+연계학기 운영"),(X36&gt;85))</formula>
    </cfRule>
  </conditionalFormatting>
  <conditionalFormatting sqref="X37">
    <cfRule type="expression" dxfId="140" priority="544">
      <formula>AND(($D$3="자유학기제 운영(102)"),(X37&lt;102))</formula>
    </cfRule>
  </conditionalFormatting>
  <conditionalFormatting sqref="X37">
    <cfRule type="expression" dxfId="139" priority="545">
      <formula>AND(($D$3="자유학기제+연계학기 운영"),(X37&lt;170))</formula>
    </cfRule>
  </conditionalFormatting>
  <conditionalFormatting sqref="X37">
    <cfRule type="expression" dxfId="137" priority="546">
      <formula>AND(($D$3="자유학년제 운영"),(X37&lt;221))</formula>
    </cfRule>
  </conditionalFormatting>
  <conditionalFormatting sqref="X37">
    <cfRule type="expression" dxfId="138" priority="547">
      <formula>AND(($D$3="자유학년제+연계학기 운영"),(X37&lt;221))</formula>
    </cfRule>
  </conditionalFormatting>
  <conditionalFormatting sqref="Y15">
    <cfRule type="cellIs" dxfId="136" priority="548" operator="lessThan">
      <formula>0</formula>
    </cfRule>
  </conditionalFormatting>
  <conditionalFormatting sqref="Z8">
    <cfRule type="cellIs" dxfId="135" priority="549" operator="lessThan">
      <formula>-0.2</formula>
    </cfRule>
  </conditionalFormatting>
  <conditionalFormatting sqref="Z8">
    <cfRule type="cellIs" dxfId="134" priority="550" operator="greaterThan">
      <formula>20%</formula>
    </cfRule>
  </conditionalFormatting>
  <conditionalFormatting sqref="Z9">
    <cfRule type="cellIs" dxfId="135" priority="551" operator="lessThan">
      <formula>-0.2</formula>
    </cfRule>
  </conditionalFormatting>
  <conditionalFormatting sqref="Z9">
    <cfRule type="cellIs" dxfId="134" priority="552" operator="greaterThan">
      <formula>20%</formula>
    </cfRule>
  </conditionalFormatting>
  <conditionalFormatting sqref="Z12">
    <cfRule type="cellIs" dxfId="135" priority="553" operator="lessThan">
      <formula>-0.2</formula>
    </cfRule>
  </conditionalFormatting>
  <conditionalFormatting sqref="Z12">
    <cfRule type="cellIs" dxfId="134" priority="554" operator="greaterThan">
      <formula>20%</formula>
    </cfRule>
  </conditionalFormatting>
  <conditionalFormatting sqref="Z13">
    <cfRule type="cellIs" dxfId="135" priority="555" operator="lessThan">
      <formula>-0.2</formula>
    </cfRule>
  </conditionalFormatting>
  <conditionalFormatting sqref="Z13">
    <cfRule type="cellIs" dxfId="134" priority="556" operator="greaterThan">
      <formula>20%</formula>
    </cfRule>
  </conditionalFormatting>
  <conditionalFormatting sqref="Z16">
    <cfRule type="cellIs" dxfId="133" priority="557" operator="greaterThan">
      <formula>0.2</formula>
    </cfRule>
  </conditionalFormatting>
  <conditionalFormatting sqref="Z16">
    <cfRule type="cellIs" dxfId="132" priority="558" operator="lessThan">
      <formula>0</formula>
    </cfRule>
  </conditionalFormatting>
  <conditionalFormatting sqref="Z17">
    <cfRule type="cellIs" dxfId="133" priority="559" operator="greaterThan">
      <formula>0.2</formula>
    </cfRule>
  </conditionalFormatting>
  <conditionalFormatting sqref="Z17">
    <cfRule type="cellIs" dxfId="132" priority="560" operator="lessThan">
      <formula>0</formula>
    </cfRule>
  </conditionalFormatting>
  <conditionalFormatting sqref="Z19">
    <cfRule type="cellIs" dxfId="131" priority="561" operator="lessThan">
      <formula>-0.2</formula>
    </cfRule>
  </conditionalFormatting>
  <conditionalFormatting sqref="Z19">
    <cfRule type="cellIs" dxfId="130" priority="562" operator="greaterThan">
      <formula>20%</formula>
    </cfRule>
  </conditionalFormatting>
  <conditionalFormatting sqref="Z20">
    <cfRule type="cellIs" dxfId="131" priority="563" operator="lessThan">
      <formula>-0.2</formula>
    </cfRule>
  </conditionalFormatting>
  <conditionalFormatting sqref="Z20">
    <cfRule type="cellIs" dxfId="130" priority="564" operator="greaterThan">
      <formula>20%</formula>
    </cfRule>
  </conditionalFormatting>
  <conditionalFormatting sqref="Z29">
    <cfRule type="cellIs" dxfId="128" priority="565" operator="lessThan">
      <formula>-0.2</formula>
    </cfRule>
  </conditionalFormatting>
  <conditionalFormatting sqref="Z29">
    <cfRule type="cellIs" dxfId="129" priority="566" operator="greaterThan">
      <formula>20%</formula>
    </cfRule>
  </conditionalFormatting>
  <conditionalFormatting sqref="Z34">
    <cfRule type="cellIs" dxfId="128" priority="567" operator="lessThan">
      <formula>-0.2</formula>
    </cfRule>
  </conditionalFormatting>
  <conditionalFormatting sqref="Z34">
    <cfRule type="cellIs" dxfId="129" priority="568" operator="greaterThan">
      <formula>20%</formula>
    </cfRule>
  </conditionalFormatting>
  <conditionalFormatting sqref="AB8">
    <cfRule type="cellIs" dxfId="127" priority="569" operator="lessThan">
      <formula>-0.2</formula>
    </cfRule>
  </conditionalFormatting>
  <conditionalFormatting sqref="AB8">
    <cfRule type="cellIs" dxfId="126" priority="570" operator="greaterThan">
      <formula>20%</formula>
    </cfRule>
  </conditionalFormatting>
  <conditionalFormatting sqref="AB9">
    <cfRule type="cellIs" dxfId="127" priority="571" operator="lessThan">
      <formula>-0.2</formula>
    </cfRule>
  </conditionalFormatting>
  <conditionalFormatting sqref="AB9">
    <cfRule type="cellIs" dxfId="126" priority="572" operator="greaterThan">
      <formula>20%</formula>
    </cfRule>
  </conditionalFormatting>
  <conditionalFormatting sqref="AB12">
    <cfRule type="cellIs" dxfId="127" priority="573" operator="lessThan">
      <formula>-0.2</formula>
    </cfRule>
  </conditionalFormatting>
  <conditionalFormatting sqref="AB12">
    <cfRule type="cellIs" dxfId="126" priority="574" operator="greaterThan">
      <formula>20%</formula>
    </cfRule>
  </conditionalFormatting>
  <conditionalFormatting sqref="AB13">
    <cfRule type="cellIs" dxfId="127" priority="575" operator="lessThan">
      <formula>-0.2</formula>
    </cfRule>
  </conditionalFormatting>
  <conditionalFormatting sqref="AB13">
    <cfRule type="cellIs" dxfId="126" priority="576" operator="greaterThan">
      <formula>20%</formula>
    </cfRule>
  </conditionalFormatting>
  <conditionalFormatting sqref="AB16">
    <cfRule type="cellIs" dxfId="126" priority="577" operator="greaterThan">
      <formula>20%</formula>
    </cfRule>
  </conditionalFormatting>
  <conditionalFormatting sqref="AB16">
    <cfRule type="cellIs" dxfId="125" priority="578" operator="lessThan">
      <formula>-0.2</formula>
    </cfRule>
  </conditionalFormatting>
  <conditionalFormatting sqref="AB16">
    <cfRule type="cellIs" dxfId="124" priority="579" operator="greaterThan">
      <formula>0.2</formula>
    </cfRule>
  </conditionalFormatting>
  <conditionalFormatting sqref="AB17">
    <cfRule type="cellIs" dxfId="126" priority="580" operator="greaterThan">
      <formula>20%</formula>
    </cfRule>
  </conditionalFormatting>
  <conditionalFormatting sqref="AB17">
    <cfRule type="cellIs" dxfId="125" priority="581" operator="lessThan">
      <formula>-0.2</formula>
    </cfRule>
  </conditionalFormatting>
  <conditionalFormatting sqref="AB17">
    <cfRule type="cellIs" dxfId="124" priority="582" operator="greaterThan">
      <formula>0.2</formula>
    </cfRule>
  </conditionalFormatting>
  <conditionalFormatting sqref="AB17">
    <cfRule type="cellIs" dxfId="123" priority="583" operator="greaterThan">
      <formula>20%</formula>
    </cfRule>
  </conditionalFormatting>
  <conditionalFormatting sqref="AB19">
    <cfRule type="cellIs" dxfId="122" priority="584" operator="lessThan">
      <formula>-0.2</formula>
    </cfRule>
  </conditionalFormatting>
  <conditionalFormatting sqref="AB19">
    <cfRule type="cellIs" dxfId="121" priority="585" operator="greaterThan">
      <formula>20%</formula>
    </cfRule>
  </conditionalFormatting>
  <conditionalFormatting sqref="AB20">
    <cfRule type="cellIs" dxfId="122" priority="586" operator="lessThan">
      <formula>-0.2</formula>
    </cfRule>
  </conditionalFormatting>
  <conditionalFormatting sqref="AB20">
    <cfRule type="cellIs" dxfId="121" priority="587" operator="greaterThan">
      <formula>20%</formula>
    </cfRule>
  </conditionalFormatting>
  <conditionalFormatting sqref="AB29">
    <cfRule type="cellIs" dxfId="119" priority="588" operator="lessThan">
      <formula>-0.2</formula>
    </cfRule>
  </conditionalFormatting>
  <conditionalFormatting sqref="AB29">
    <cfRule type="cellIs" dxfId="120" priority="589" operator="greaterThan">
      <formula>20%</formula>
    </cfRule>
  </conditionalFormatting>
  <conditionalFormatting sqref="AB34">
    <cfRule type="cellIs" dxfId="119" priority="590" operator="lessThan">
      <formula>-0.2</formula>
    </cfRule>
  </conditionalFormatting>
  <conditionalFormatting sqref="AB34">
    <cfRule type="cellIs" dxfId="120" priority="591" operator="greaterThan">
      <formula>20%</formula>
    </cfRule>
  </conditionalFormatting>
  <dataValidations disablePrompts="1" count="1">
    <dataValidation type="list" allowBlank="1" showInputMessage="1" showErrorMessage="1" sqref="G3:H3" xr:uid="{382935C3-DC03-4BC6-8BDC-FEBA0EE85CB1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DFAADF-B8E9-436B-97E5-89AAB96731A3}">
  <sheetPr>
    <tabColor rgb="FFFF0000"/>
    <pageSetUpPr fitToPage="1"/>
  </sheetPr>
  <dimension ref="A1:AB38"/>
  <sheetViews>
    <sheetView zoomScale="85" zoomScaleNormal="85" zoomScaleSheetLayoutView="100" workbookViewId="0">
      <selection sqref="A1:D1"/>
    </sheetView>
  </sheetViews>
  <sheetFormatPr defaultColWidth="9" defaultRowHeight="17.600000000000001" x14ac:dyDescent="0.55000000000000004"/>
  <cols>
    <col min="26" max="26" customWidth="true" style="3" width="6.2109375" collapsed="true"/>
    <col min="24" max="24" customWidth="true" style="1" width="5.35546875" collapsed="true"/>
    <col min="22" max="22" customWidth="true" hidden="true" style="1" width="5.640625" collapsed="true"/>
    <col min="19" max="19" customWidth="true" style="3" width="6.2109375" collapsed="true"/>
    <col min="15" max="15" customWidth="true" style="1" width="10.140625" collapsed="true"/>
    <col min="14" max="14" customWidth="true" style="1" width="10.140625" collapsed="true"/>
    <col min="13" max="13" customWidth="true" style="1" width="10.140625" collapsed="true"/>
    <col min="11" max="11" customWidth="true" hidden="true" style="1" width="10.5" collapsed="true"/>
    <col min="9" max="9" customWidth="true" style="1" width="6.35546875" collapsed="true"/>
    <col min="8" max="8" customWidth="true" style="1" width="6.35546875" collapsed="true"/>
    <col min="6" max="6" customWidth="true" style="1" width="6.2109375" collapsed="true"/>
    <col min="2" max="2" customWidth="true" style="1" width="7.140625" collapsed="true"/>
    <col min="1" max="1" customWidth="true" style="1" width="7.140625" collapsed="false"/>
    <col min="3" max="3" customWidth="true" style="1" width="11.7109375" collapsed="false"/>
    <col min="4" max="4" customWidth="true" style="1" width="6.35546875" collapsed="false"/>
    <col min="5" max="5" customWidth="true" style="1" width="6.2109375" collapsed="false"/>
    <col min="7" max="7" customWidth="true" style="1" width="6.35546875" collapsed="false"/>
    <col min="10" max="10" customWidth="true" hidden="true" style="1" width="10.5" collapsed="false"/>
    <col min="12" max="12" customWidth="true" style="1" width="10.140625" collapsed="false"/>
    <col min="16" max="16" customWidth="true" style="3" width="10.140625" collapsed="false"/>
    <col min="17" max="17" customWidth="true" style="3" width="7.2109375" collapsed="false"/>
    <col min="18" max="18" customWidth="true" style="3" width="6.2109375" collapsed="false"/>
    <col min="20" max="20" customWidth="true" style="1" width="5.35546875" collapsed="false"/>
    <col min="21" max="21" customWidth="true" hidden="true" style="1" width="5.640625" collapsed="false"/>
    <col min="23" max="23" customWidth="true" style="1" width="5.35546875" collapsed="false"/>
    <col min="25" max="25" customWidth="true" style="3" width="6.2109375" collapsed="false"/>
    <col min="27" max="27" customWidth="true" style="1" width="6.2109375" collapsed="false"/>
    <col min="28" max="28" customWidth="true" style="3" width="6.2109375" collapsed="false"/>
    <col min="29" max="16384" style="1" width="9.0" collapsed="false"/>
  </cols>
  <sheetData>
    <row r="1" spans="1:28" ht="23.6" x14ac:dyDescent="0.55000000000000004" customHeight="true">
      <c r="A1" s="293" t="n">
        <v>46149.373760393515</v>
      </c>
      <c r="B1" s="293"/>
      <c r="C1" s="293"/>
      <c r="D1" s="293"/>
      <c r="E1" s="41"/>
      <c r="F1" s="41"/>
      <c r="G1" s="41"/>
      <c r="H1" s="312" t="n">
        <v>2025.0</v>
      </c>
      <c r="I1" s="312"/>
      <c r="J1" s="312"/>
      <c r="K1" s="312"/>
      <c r="L1" s="312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6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6">
      <c r="A3" s="313" t="s">
        <v>408</v>
      </c>
      <c r="B3" s="313"/>
      <c r="C3" s="44" t="s">
        <v>1702</v>
      </c>
      <c r="D3" s="314" t="s">
        <v>1703</v>
      </c>
      <c r="E3" s="315"/>
      <c r="F3" s="316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322" t="s">
        <v>409</v>
      </c>
      <c r="S3" s="322"/>
      <c r="T3" s="323" t="s">
        <v>1700</v>
      </c>
      <c r="U3" s="324"/>
      <c r="V3" s="324"/>
      <c r="W3" s="325"/>
      <c r="X3" s="48"/>
      <c r="Y3" s="49" t="s">
        <v>410</v>
      </c>
      <c r="Z3" s="50" t="s">
        <v>1701</v>
      </c>
      <c r="AA3" s="51"/>
      <c r="AB3" s="45"/>
    </row>
    <row r="4" spans="1:28" ht="21.75" customHeight="true" x14ac:dyDescent="0.55000000000000004">
      <c r="A4" s="296" t="s">
        <v>392</v>
      </c>
      <c r="B4" s="297"/>
      <c r="C4" s="297"/>
      <c r="D4" s="326"/>
      <c r="E4" s="328" t="s">
        <v>411</v>
      </c>
      <c r="F4" s="329"/>
      <c r="G4" s="285" t="s">
        <v>391</v>
      </c>
      <c r="H4" s="332"/>
      <c r="I4" s="332"/>
      <c r="J4" s="332"/>
      <c r="K4" s="332"/>
      <c r="L4" s="286"/>
      <c r="M4" s="333" t="s">
        <v>390</v>
      </c>
      <c r="N4" s="334"/>
      <c r="O4" s="304" t="s">
        <v>389</v>
      </c>
      <c r="P4" s="306"/>
      <c r="Q4" s="335" t="s">
        <v>412</v>
      </c>
      <c r="R4" s="358" t="s">
        <v>413</v>
      </c>
      <c r="S4" s="359"/>
      <c r="T4" s="296" t="s">
        <v>1198</v>
      </c>
      <c r="U4" s="297"/>
      <c r="V4" s="297"/>
      <c r="W4" s="297"/>
      <c r="X4" s="298"/>
      <c r="Y4" s="362" t="s">
        <v>415</v>
      </c>
      <c r="Z4" s="363"/>
      <c r="AA4" s="362" t="s">
        <v>416</v>
      </c>
      <c r="AB4" s="363"/>
    </row>
    <row r="5" spans="1:28" ht="21.75" customHeight="true" x14ac:dyDescent="0.55000000000000004">
      <c r="A5" s="299"/>
      <c r="B5" s="276"/>
      <c r="C5" s="276"/>
      <c r="D5" s="277"/>
      <c r="E5" s="330"/>
      <c r="F5" s="331"/>
      <c r="G5" s="364" t="s">
        <v>388</v>
      </c>
      <c r="H5" s="291"/>
      <c r="I5" s="291"/>
      <c r="J5" s="365" t="n">
        <v>4.0</v>
      </c>
      <c r="K5" s="365"/>
      <c r="L5" s="366"/>
      <c r="M5" s="36" t="s">
        <v>388</v>
      </c>
      <c r="N5" s="158" t="n">
        <v>4.0</v>
      </c>
      <c r="O5" s="34" t="s">
        <v>388</v>
      </c>
      <c r="P5" s="157" t="n">
        <v>4.0</v>
      </c>
      <c r="Q5" s="336"/>
      <c r="R5" s="360"/>
      <c r="S5" s="361"/>
      <c r="T5" s="317" t="s">
        <v>417</v>
      </c>
      <c r="U5" s="319" t="s">
        <v>418</v>
      </c>
      <c r="V5" s="319" t="s">
        <v>419</v>
      </c>
      <c r="W5" s="278" t="s">
        <v>420</v>
      </c>
      <c r="X5" s="352" t="s">
        <v>421</v>
      </c>
      <c r="Y5" s="354"/>
      <c r="Z5" s="340"/>
      <c r="AA5" s="354"/>
      <c r="AB5" s="340"/>
    </row>
    <row r="6" spans="1:28" ht="25.5" customHeight="true" x14ac:dyDescent="0.55000000000000004">
      <c r="A6" s="299"/>
      <c r="B6" s="276"/>
      <c r="C6" s="276"/>
      <c r="D6" s="277"/>
      <c r="E6" s="330"/>
      <c r="F6" s="331"/>
      <c r="G6" s="287" t="s">
        <v>21</v>
      </c>
      <c r="H6" s="288"/>
      <c r="I6" s="288"/>
      <c r="J6" s="291" t="s">
        <v>22</v>
      </c>
      <c r="K6" s="291"/>
      <c r="L6" s="292"/>
      <c r="M6" s="36" t="s">
        <v>21</v>
      </c>
      <c r="N6" s="35" t="s">
        <v>22</v>
      </c>
      <c r="O6" s="34" t="s">
        <v>21</v>
      </c>
      <c r="P6" s="33" t="s">
        <v>0</v>
      </c>
      <c r="Q6" s="336"/>
      <c r="R6" s="360"/>
      <c r="S6" s="361"/>
      <c r="T6" s="317"/>
      <c r="U6" s="319"/>
      <c r="V6" s="319"/>
      <c r="W6" s="278"/>
      <c r="X6" s="352"/>
      <c r="Y6" s="354" t="s">
        <v>1659</v>
      </c>
      <c r="Z6" s="356" t="s">
        <v>422</v>
      </c>
      <c r="AA6" s="354" t="s">
        <v>1658</v>
      </c>
      <c r="AB6" s="340" t="s">
        <v>422</v>
      </c>
    </row>
    <row r="7" spans="1:28" ht="25.5" customHeight="true" thickBot="1" x14ac:dyDescent="0.6">
      <c r="A7" s="301"/>
      <c r="B7" s="302"/>
      <c r="C7" s="302"/>
      <c r="D7" s="327"/>
      <c r="E7" s="330"/>
      <c r="F7" s="33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337"/>
      <c r="R7" s="360"/>
      <c r="S7" s="361"/>
      <c r="T7" s="318"/>
      <c r="U7" s="320"/>
      <c r="V7" s="320"/>
      <c r="W7" s="321"/>
      <c r="X7" s="353"/>
      <c r="Y7" s="355"/>
      <c r="Z7" s="357"/>
      <c r="AA7" s="355"/>
      <c r="AB7" s="341"/>
    </row>
    <row r="8" spans="1:28" ht="18.0" customHeight="true" x14ac:dyDescent="0.55000000000000004">
      <c r="A8" s="402" t="s">
        <v>385</v>
      </c>
      <c r="B8" s="297" t="s">
        <v>11</v>
      </c>
      <c r="C8" s="297"/>
      <c r="D8" s="326"/>
      <c r="E8" s="342" t="n">
        <v>442.0</v>
      </c>
      <c r="F8" s="343"/>
      <c r="G8" s="111" t="n">
        <v>85.0</v>
      </c>
      <c r="H8" s="64" t="n">
        <v>17.0</v>
      </c>
      <c r="I8" s="160" t="n">
        <f>G8-H8</f>
      </c>
      <c r="J8" s="161"/>
      <c r="K8" s="162"/>
      <c r="L8" s="163" t="n">
        <v>68.0</v>
      </c>
      <c r="M8" s="66" t="n">
        <v>51.0</v>
      </c>
      <c r="N8" s="67" t="n">
        <v>51.0</v>
      </c>
      <c r="O8" s="68" t="n">
        <v>68.0</v>
      </c>
      <c r="P8" s="164" t="n">
        <v>68.0</v>
      </c>
      <c r="Q8" s="165" t="n">
        <f>(I8+L8+M8+N8+O8+P8)+IF(B8=$D$25,$R$25,0)+IF(B8=$D$26,$R$26,0)+IF(B8=$D$27,$R$27,0)</f>
      </c>
      <c r="R8" s="344" t="n">
        <f>Q8+X8</f>
      </c>
      <c r="S8" s="345"/>
      <c r="T8" s="166" t="n">
        <v>17.0</v>
      </c>
      <c r="U8" s="167"/>
      <c r="V8" s="167"/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55000000000000004">
      <c r="A9" s="272"/>
      <c r="B9" s="25" t="s">
        <v>431</v>
      </c>
      <c r="C9" s="279" t="s">
        <v>3</v>
      </c>
      <c r="D9" s="280"/>
      <c r="E9" s="77" t="n">
        <v>170.0</v>
      </c>
      <c r="F9" s="280" t="n">
        <v>510.0</v>
      </c>
      <c r="G9" s="118" t="n">
        <v>51.0</v>
      </c>
      <c r="H9" s="81" t="n">
        <v>17.0</v>
      </c>
      <c r="I9" s="168" t="n">
        <f>G9-H9</f>
      </c>
      <c r="J9" s="169"/>
      <c r="K9" s="170"/>
      <c r="L9" s="86" t="n">
        <v>34.0</v>
      </c>
      <c r="M9" s="83" t="n">
        <v>0.0</v>
      </c>
      <c r="N9" s="84" t="n">
        <v>0.0</v>
      </c>
      <c r="O9" s="85" t="n">
        <v>51.0</v>
      </c>
      <c r="P9" s="84" t="n">
        <v>34.0</v>
      </c>
      <c r="Q9" s="171" t="n">
        <f>(I9+L9+M9+N9+O9+P9)+IF(B9=$D$25,$R$25,0)+IF(B9=$D$26,$R$26,0)+IF(B9=$D$27,$R$27,0)</f>
      </c>
      <c r="R9" s="88" t="n">
        <f>Q9+X9</f>
      </c>
      <c r="S9" s="339" t="n">
        <f>SUM(R9:R11)</f>
      </c>
      <c r="T9" s="172" t="n">
        <v>17.0</v>
      </c>
      <c r="U9" s="173"/>
      <c r="V9" s="173"/>
      <c r="W9" s="91" t="n">
        <v>0.0</v>
      </c>
      <c r="X9" s="89" t="n">
        <f>SUM(T9:W9)</f>
      </c>
      <c r="Y9" s="92" t="n">
        <f>Q9-E9</f>
      </c>
      <c r="Z9" s="346" t="n">
        <f>IF(ISERROR(SUM(Y9:Y11)/F9),"",SUM(Y9:Y11)/F9)</f>
      </c>
      <c r="AA9" s="93" t="n">
        <f>R9-E9</f>
      </c>
      <c r="AB9" s="349" t="n">
        <f>IF(ISERROR(SUM(AA9:AA11)/F9),"",SUM(AA9:AA11)/F9)</f>
      </c>
    </row>
    <row r="10" spans="1:28" ht="18.0" customHeight="true" x14ac:dyDescent="0.55000000000000004">
      <c r="A10" s="272"/>
      <c r="B10" s="23" t="s">
        <v>440</v>
      </c>
      <c r="C10" s="279" t="s">
        <v>1</v>
      </c>
      <c r="D10" s="280"/>
      <c r="E10" s="77" t="n">
        <v>170.0</v>
      </c>
      <c r="F10" s="280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51.0</v>
      </c>
      <c r="N10" s="84" t="n">
        <v>34.0</v>
      </c>
      <c r="O10" s="85" t="n">
        <v>34.0</v>
      </c>
      <c r="P10" s="84" t="n">
        <v>51.0</v>
      </c>
      <c r="Q10" s="171" t="n">
        <f>(I10+L10+M10+N10+O10+P10)+IF(B10=$D$25,$R$25,0)+IF(B10=$D$26,$R$26,0)+IF(B10=$D$27,$R$27,0)</f>
      </c>
      <c r="R10" s="88" t="n">
        <f>Q10+X10</f>
      </c>
      <c r="S10" s="339"/>
      <c r="T10" s="172" t="n">
        <v>0.0</v>
      </c>
      <c r="U10" s="173"/>
      <c r="V10" s="173"/>
      <c r="W10" s="91" t="n">
        <v>0.0</v>
      </c>
      <c r="X10" s="89" t="n">
        <f>SUM(T10:W10)</f>
      </c>
      <c r="Y10" s="92" t="n">
        <f>Q10-E10</f>
      </c>
      <c r="Z10" s="347"/>
      <c r="AA10" s="93" t="n">
        <f>R10-E10</f>
      </c>
      <c r="AB10" s="350"/>
    </row>
    <row r="11" spans="1:28" ht="18.0" customHeight="true" x14ac:dyDescent="0.55000000000000004">
      <c r="A11" s="272"/>
      <c r="B11" s="22" t="s">
        <v>2</v>
      </c>
      <c r="C11" s="279" t="s">
        <v>2</v>
      </c>
      <c r="D11" s="280"/>
      <c r="E11" s="77" t="n">
        <v>170.0</v>
      </c>
      <c r="F11" s="280"/>
      <c r="G11" s="118" t="n">
        <v>51.0</v>
      </c>
      <c r="H11" s="81" t="n">
        <v>17.0</v>
      </c>
      <c r="I11" s="168" t="n">
        <f>G11-H11</f>
      </c>
      <c r="J11" s="169"/>
      <c r="K11" s="170"/>
      <c r="L11" s="86" t="n">
        <v>51.0</v>
      </c>
      <c r="M11" s="83" t="n">
        <v>34.0</v>
      </c>
      <c r="N11" s="84" t="n">
        <v>51.0</v>
      </c>
      <c r="O11" s="85" t="n">
        <v>0.0</v>
      </c>
      <c r="P11" s="84" t="n">
        <v>0.0</v>
      </c>
      <c r="Q11" s="171" t="n">
        <f>(I11+L11+M11+N11+O11+P11)+IF(B11=$D$25,$R$25,0)+IF(B11=$D$26,$R$26,0)+IF(B11=$D$27,$R$27,0)</f>
      </c>
      <c r="R11" s="88" t="n">
        <f>Q11+X11</f>
      </c>
      <c r="S11" s="339"/>
      <c r="T11" s="172" t="n">
        <v>17.0</v>
      </c>
      <c r="U11" s="173"/>
      <c r="V11" s="173"/>
      <c r="W11" s="91" t="n">
        <v>0.0</v>
      </c>
      <c r="X11" s="89" t="n">
        <f>SUM(T11:W11)</f>
      </c>
      <c r="Y11" s="92" t="n">
        <f>Q11-E11</f>
      </c>
      <c r="Z11" s="348"/>
      <c r="AA11" s="93" t="n">
        <f>R11-E11</f>
      </c>
      <c r="AB11" s="351"/>
    </row>
    <row r="12" spans="1:28" ht="18.0" customHeight="true" x14ac:dyDescent="0.55000000000000004">
      <c r="A12" s="272"/>
      <c r="B12" s="279" t="s">
        <v>4</v>
      </c>
      <c r="C12" s="279"/>
      <c r="D12" s="280"/>
      <c r="E12" s="367" t="n">
        <v>374.0</v>
      </c>
      <c r="F12" s="280"/>
      <c r="G12" s="118" t="n">
        <v>68.0</v>
      </c>
      <c r="H12" s="81" t="n">
        <v>0.0</v>
      </c>
      <c r="I12" s="168" t="n">
        <f>G12-H12</f>
      </c>
      <c r="J12" s="169"/>
      <c r="K12" s="170"/>
      <c r="L12" s="86" t="n">
        <v>68.0</v>
      </c>
      <c r="M12" s="83" t="n">
        <v>68.0</v>
      </c>
      <c r="N12" s="84" t="n">
        <v>68.0</v>
      </c>
      <c r="O12" s="85" t="n">
        <v>51.0</v>
      </c>
      <c r="P12" s="84" t="n">
        <v>51.0</v>
      </c>
      <c r="Q12" s="171" t="n">
        <f>(I12+L12+M12+N12+O12+P12)+IF(B12=$D$25,$R$25,0)+IF(B12=$D$26,$R$26,0)+IF(B12=$D$27,$R$27,0)</f>
      </c>
      <c r="R12" s="338" t="n">
        <f>Q12+X12</f>
      </c>
      <c r="S12" s="339"/>
      <c r="T12" s="172" t="n">
        <v>0.0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55000000000000004">
      <c r="A13" s="272"/>
      <c r="B13" s="25" t="s">
        <v>383</v>
      </c>
      <c r="C13" s="279" t="s">
        <v>5</v>
      </c>
      <c r="D13" s="280"/>
      <c r="E13" s="77" t="n">
        <v>374.0</v>
      </c>
      <c r="F13" s="280" t="n">
        <v>680.0</v>
      </c>
      <c r="G13" s="118" t="n">
        <v>34.0</v>
      </c>
      <c r="H13" s="81" t="n">
        <v>0.0</v>
      </c>
      <c r="I13" s="168" t="n">
        <f>G13-H13</f>
      </c>
      <c r="J13" s="169"/>
      <c r="K13" s="170"/>
      <c r="L13" s="86" t="n">
        <v>34.0</v>
      </c>
      <c r="M13" s="83" t="n">
        <v>51.0</v>
      </c>
      <c r="N13" s="84" t="n">
        <v>51.0</v>
      </c>
      <c r="O13" s="85" t="n">
        <v>51.0</v>
      </c>
      <c r="P13" s="84" t="n">
        <v>51.0</v>
      </c>
      <c r="Q13" s="171" t="n">
        <f>(I13+L13+M13+N13+O13+P13)+IF(B13=$D$25,$R$25,0)+IF(B13=$D$26,$R$26,0)+IF(B13=$D$27,$R$27,0)</f>
      </c>
      <c r="R13" s="88" t="n">
        <f>Q13+X13</f>
      </c>
      <c r="S13" s="339" t="n">
        <f>SUM(R13:R15)</f>
      </c>
      <c r="T13" s="172" t="n">
        <v>0.0</v>
      </c>
      <c r="U13" s="173"/>
      <c r="V13" s="173"/>
      <c r="W13" s="91" t="n">
        <v>0.0</v>
      </c>
      <c r="X13" s="89" t="n">
        <f>SUM(T13:W13)</f>
      </c>
      <c r="Y13" s="92" t="n">
        <f>Q13-E13</f>
      </c>
      <c r="Z13" s="346" t="n">
        <f>IF(ISERROR(SUM(Y13:Y15)/F13),"",SUM(Y13:Y15)/F13)</f>
      </c>
      <c r="AA13" s="93" t="n">
        <f>R13-E13</f>
      </c>
      <c r="AB13" s="349" t="n">
        <f>IF(ISERROR(SUM(AA13:AA15)/F13),"",SUM(AA13:AA15)/F13)</f>
      </c>
    </row>
    <row r="14" spans="1:28" ht="18.0" customHeight="true" x14ac:dyDescent="0.55000000000000004">
      <c r="A14" s="272"/>
      <c r="B14" s="23" t="s">
        <v>469</v>
      </c>
      <c r="C14" s="279" t="s">
        <v>397</v>
      </c>
      <c r="D14" s="280"/>
      <c r="E14" s="77" t="n">
        <v>272.0</v>
      </c>
      <c r="F14" s="280"/>
      <c r="G14" s="118" t="n">
        <v>0.0</v>
      </c>
      <c r="H14" s="81" t="n">
        <v>0.0</v>
      </c>
      <c r="I14" s="168" t="n">
        <f>G14-H14</f>
      </c>
      <c r="J14" s="169"/>
      <c r="K14" s="170"/>
      <c r="L14" s="86" t="n">
        <v>0.0</v>
      </c>
      <c r="M14" s="83" t="n">
        <v>34.0</v>
      </c>
      <c r="N14" s="84" t="n">
        <v>34.0</v>
      </c>
      <c r="O14" s="85" t="n">
        <v>51.0</v>
      </c>
      <c r="P14" s="84" t="n">
        <v>51.0</v>
      </c>
      <c r="Q14" s="171" t="n">
        <f>(I14+L14+M14+N14+O14+P14)+IF(B14=$D$25,$R$25,0)+IF(B14=$D$26,$R$26,0)+IF(B14=$D$27,$R$27,0)</f>
      </c>
      <c r="R14" s="88" t="n">
        <f>Q14+X14</f>
      </c>
      <c r="S14" s="339"/>
      <c r="T14" s="172" t="n">
        <v>0.0</v>
      </c>
      <c r="U14" s="173"/>
      <c r="V14" s="173"/>
      <c r="W14" s="91" t="n">
        <v>0.0</v>
      </c>
      <c r="X14" s="89" t="n">
        <f>SUM(T14:W14)</f>
      </c>
      <c r="Y14" s="92" t="n">
        <f>Q14-E14</f>
      </c>
      <c r="Z14" s="347"/>
      <c r="AA14" s="93" t="n">
        <f>R14-E14</f>
      </c>
      <c r="AB14" s="350"/>
    </row>
    <row r="15" spans="1:28" ht="18.0" customHeight="true" x14ac:dyDescent="0.55000000000000004">
      <c r="A15" s="272"/>
      <c r="B15" s="22" t="s">
        <v>476</v>
      </c>
      <c r="C15" s="279" t="s">
        <v>16</v>
      </c>
      <c r="D15" s="280"/>
      <c r="E15" s="77" t="n">
        <v>34.0</v>
      </c>
      <c r="F15" s="280"/>
      <c r="G15" s="118" t="n">
        <v>0.0</v>
      </c>
      <c r="H15" s="81" t="n">
        <v>0.0</v>
      </c>
      <c r="I15" s="168" t="n">
        <f>G15-H15</f>
      </c>
      <c r="J15" s="169"/>
      <c r="K15" s="170"/>
      <c r="L15" s="86" t="n">
        <v>0.0</v>
      </c>
      <c r="M15" s="83" t="n">
        <v>51.0</v>
      </c>
      <c r="N15" s="84" t="n">
        <v>51.0</v>
      </c>
      <c r="O15" s="85" t="n">
        <v>0.0</v>
      </c>
      <c r="P15" s="84" t="n">
        <v>0.0</v>
      </c>
      <c r="Q15" s="171" t="n">
        <f>(I15+L15+M15+N15+O15+P15)+IF(C15=$D$25,$R$25,0)+IF(C15=$D$26,$R$26,0)+IF(C15=$D$27,$R$27,0)</f>
      </c>
      <c r="R15" s="88" t="n">
        <f>Q15+X15</f>
      </c>
      <c r="S15" s="339"/>
      <c r="T15" s="172" t="n">
        <v>0.0</v>
      </c>
      <c r="U15" s="173"/>
      <c r="V15" s="173"/>
      <c r="W15" s="91" t="n">
        <v>0.0</v>
      </c>
      <c r="X15" s="89" t="n">
        <f>SUM(T15:W15)</f>
      </c>
      <c r="Y15" s="92" t="n">
        <f>Q15-E15</f>
      </c>
      <c r="Z15" s="348"/>
      <c r="AA15" s="93" t="n">
        <f>R15-E15</f>
      </c>
      <c r="AB15" s="351"/>
    </row>
    <row r="16" spans="1:28" ht="18.0" customHeight="true" x14ac:dyDescent="0.55000000000000004">
      <c r="A16" s="272"/>
      <c r="B16" s="279" t="s">
        <v>6</v>
      </c>
      <c r="C16" s="279"/>
      <c r="D16" s="280"/>
      <c r="E16" s="367" t="n">
        <v>272.0</v>
      </c>
      <c r="F16" s="280"/>
      <c r="G16" s="118" t="n">
        <v>51.0</v>
      </c>
      <c r="H16" s="81" t="n">
        <v>0.0</v>
      </c>
      <c r="I16" s="168" t="n">
        <f>G16-H16</f>
      </c>
      <c r="J16" s="169"/>
      <c r="K16" s="170"/>
      <c r="L16" s="86" t="n">
        <v>51.0</v>
      </c>
      <c r="M16" s="83" t="n">
        <v>51.0</v>
      </c>
      <c r="N16" s="84" t="n">
        <v>51.0</v>
      </c>
      <c r="O16" s="85" t="n">
        <v>34.0</v>
      </c>
      <c r="P16" s="84" t="n">
        <v>34.0</v>
      </c>
      <c r="Q16" s="171" t="n">
        <f>(I16+L16+M16+N16+O16+P16)+IF(B16=$D$25,$R$25,0)+IF(B16=$D$26,$R$26,0)+IF(B16=$D$27,$R$27,0)</f>
      </c>
      <c r="R16" s="338" t="n">
        <f>Q16+X16</f>
      </c>
      <c r="S16" s="339"/>
      <c r="T16" s="249" t="n">
        <v>0.0</v>
      </c>
      <c r="U16" s="250"/>
      <c r="V16" s="251"/>
      <c r="W16" s="251" t="n">
        <v>0.0</v>
      </c>
      <c r="X16" s="89" t="n">
        <f>SUM(T16:W16)</f>
      </c>
      <c r="Y16" s="92" t="n">
        <f>Q16-E16</f>
      </c>
      <c r="Z16" s="96" t="n">
        <f>IF(ISERROR(Y16/E16),"",Y16/E16)</f>
      </c>
      <c r="AA16" s="93" t="n">
        <f>R16-E16</f>
      </c>
      <c r="AB16" s="94" t="n">
        <f>IF(ISERROR(AA16/E16),"",AA16/E16)</f>
      </c>
    </row>
    <row r="17" spans="1:28" ht="18.0" customHeight="true" x14ac:dyDescent="0.55000000000000004">
      <c r="A17" s="272"/>
      <c r="B17" s="281" t="s">
        <v>382</v>
      </c>
      <c r="C17" s="279" t="s">
        <v>7</v>
      </c>
      <c r="D17" s="280"/>
      <c r="E17" s="77" t="n">
        <v>136.0</v>
      </c>
      <c r="F17" s="280" t="n">
        <v>272.0</v>
      </c>
      <c r="G17" s="118" t="n">
        <v>17.0</v>
      </c>
      <c r="H17" s="81" t="n">
        <v>0.0</v>
      </c>
      <c r="I17" s="168" t="n">
        <f>G17-H17</f>
      </c>
      <c r="J17" s="169"/>
      <c r="K17" s="170"/>
      <c r="L17" s="86" t="n">
        <v>17.0</v>
      </c>
      <c r="M17" s="83" t="n">
        <v>34.0</v>
      </c>
      <c r="N17" s="84" t="n">
        <v>34.0</v>
      </c>
      <c r="O17" s="85" t="n">
        <v>34.0</v>
      </c>
      <c r="P17" s="84" t="n">
        <v>34.0</v>
      </c>
      <c r="Q17" s="171" t="n">
        <f>(I17+L17+M17+N17+O17+P17)+IF(B17=$D$25,$R$25,0)+IF(B17=$D$26,$R$26,0)+IF(B17=$D$27,$R$27,0)</f>
      </c>
      <c r="R17" s="88" t="n">
        <f>Q17+X17</f>
      </c>
      <c r="S17" s="339" t="n">
        <f>SUM(R17:R18)</f>
      </c>
      <c r="T17" s="249" t="n">
        <v>0.0</v>
      </c>
      <c r="U17" s="250"/>
      <c r="V17" s="251"/>
      <c r="W17" s="251" t="n">
        <v>0.0</v>
      </c>
      <c r="X17" s="89" t="n">
        <f>SUM(T17:W17)</f>
      </c>
      <c r="Y17" s="92" t="n">
        <f>Q17-E17</f>
      </c>
      <c r="Z17" s="346" t="n">
        <f>IF(ISERROR(SUM(Y17:Y18)/F17),"",SUM(Y17:Y18)/F17)</f>
      </c>
      <c r="AA17" s="93" t="n">
        <f>R17-E17</f>
      </c>
      <c r="AB17" s="349" t="n">
        <f>IF(ISERROR(SUM(AA17:AA18)/F17),"",SUM(AA17:AA18)/F17)</f>
      </c>
    </row>
    <row r="18" spans="1:28" ht="18.0" customHeight="true" x14ac:dyDescent="0.55000000000000004">
      <c r="A18" s="272"/>
      <c r="B18" s="283"/>
      <c r="C18" s="279" t="s">
        <v>8</v>
      </c>
      <c r="D18" s="280"/>
      <c r="E18" s="77" t="n">
        <v>136.0</v>
      </c>
      <c r="F18" s="280"/>
      <c r="G18" s="118" t="n">
        <v>0.0</v>
      </c>
      <c r="H18" s="81" t="n">
        <v>0.0</v>
      </c>
      <c r="I18" s="168" t="n">
        <f>G18-H18</f>
      </c>
      <c r="J18" s="169"/>
      <c r="K18" s="170"/>
      <c r="L18" s="86" t="n">
        <v>0.0</v>
      </c>
      <c r="M18" s="83" t="n">
        <v>17.0</v>
      </c>
      <c r="N18" s="84" t="n">
        <v>17.0</v>
      </c>
      <c r="O18" s="85" t="n">
        <v>34.0</v>
      </c>
      <c r="P18" s="84" t="n">
        <v>34.0</v>
      </c>
      <c r="Q18" s="171" t="n">
        <f>(I18+L18+M18+N18+O18+P18)+IF(B18=$D$25,$R$25,0)+IF(B18=$D$26,$R$26,0)+IF(B18=$D$27,$R$27,0)</f>
      </c>
      <c r="R18" s="88" t="n">
        <f>Q18+X18</f>
      </c>
      <c r="S18" s="339"/>
      <c r="T18" s="249" t="n">
        <v>0.0</v>
      </c>
      <c r="U18" s="250"/>
      <c r="V18" s="251"/>
      <c r="W18" s="251" t="n">
        <v>0.0</v>
      </c>
      <c r="X18" s="89" t="n">
        <f>SUM(T18:W18)</f>
      </c>
      <c r="Y18" s="92" t="n">
        <f>Q18-E18</f>
      </c>
      <c r="Z18" s="348"/>
      <c r="AA18" s="93" t="n">
        <f>R18-E18</f>
      </c>
      <c r="AB18" s="351"/>
    </row>
    <row r="19" spans="1:28" ht="18.0" customHeight="true" x14ac:dyDescent="0.55000000000000004">
      <c r="A19" s="272"/>
      <c r="B19" s="279" t="s">
        <v>9</v>
      </c>
      <c r="C19" s="279"/>
      <c r="D19" s="280"/>
      <c r="E19" s="367" t="n">
        <v>340.0</v>
      </c>
      <c r="F19" s="280"/>
      <c r="G19" s="118" t="n">
        <v>68.0</v>
      </c>
      <c r="H19" s="81" t="n">
        <v>17.0</v>
      </c>
      <c r="I19" s="168" t="n">
        <f>G19-H19</f>
      </c>
      <c r="J19" s="169"/>
      <c r="K19" s="170"/>
      <c r="L19" s="86" t="n">
        <v>68.0</v>
      </c>
      <c r="M19" s="83" t="n">
        <v>51.0</v>
      </c>
      <c r="N19" s="84" t="n">
        <v>51.0</v>
      </c>
      <c r="O19" s="85" t="n">
        <v>68.0</v>
      </c>
      <c r="P19" s="84" t="n">
        <v>68.0</v>
      </c>
      <c r="Q19" s="171" t="n">
        <f>(I19+L19+M19+N19+O19+P19)+IF(B19=$D$25,$R$25,0)+IF(B19=$D$26,$R$26,0)+IF(B19=$D$27,$R$27,0)</f>
      </c>
      <c r="R19" s="338" t="n">
        <f>Q19+X19</f>
      </c>
      <c r="S19" s="339"/>
      <c r="T19" s="172" t="n">
        <v>17.0</v>
      </c>
      <c r="U19" s="173"/>
      <c r="V19" s="173"/>
      <c r="W19" s="91" t="n">
        <v>0.0</v>
      </c>
      <c r="X19" s="89" t="n">
        <f>SUM(T19:W19)</f>
      </c>
      <c r="Y19" s="92" t="n">
        <f>Q19-E19</f>
      </c>
      <c r="Z19" s="96" t="n">
        <f>IF(ISERROR(Y19/E19),"",Y19/E19)</f>
      </c>
      <c r="AA19" s="93" t="n">
        <f>R19-E19</f>
      </c>
      <c r="AB19" s="95" t="n">
        <f>IF(ISERROR(AA19/E19),"",AA19/E19)</f>
      </c>
    </row>
    <row r="20" spans="1:28" ht="18.0" customHeight="true" x14ac:dyDescent="0.55000000000000004">
      <c r="A20" s="272"/>
      <c r="B20" s="281" t="s">
        <v>10</v>
      </c>
      <c r="C20" s="379" t="s">
        <v>1695</v>
      </c>
      <c r="D20" s="380"/>
      <c r="E20" s="383" t="n">
        <v>170.0</v>
      </c>
      <c r="F20" s="384"/>
      <c r="G20" s="118" t="n">
        <v>34.0</v>
      </c>
      <c r="H20" s="81" t="n">
        <v>17.0</v>
      </c>
      <c r="I20" s="168" t="n">
        <f>G20-H20</f>
      </c>
      <c r="J20" s="169"/>
      <c r="K20" s="170"/>
      <c r="L20" s="86" t="n">
        <v>34.0</v>
      </c>
      <c r="M20" s="83" t="n">
        <v>0.0</v>
      </c>
      <c r="N20" s="84" t="n">
        <v>0.0</v>
      </c>
      <c r="O20" s="85" t="n">
        <v>0.0</v>
      </c>
      <c r="P20" s="84" t="n">
        <v>0.0</v>
      </c>
      <c r="Q20" s="171" t="n">
        <f>I20+L20+M20+N20+O20+P20</f>
      </c>
      <c r="R20" s="88" t="n">
        <f>Q20+X20</f>
      </c>
      <c r="S20" s="339" t="n">
        <f>SUM(R20:R24)+SUM(Q25:Q27)</f>
      </c>
      <c r="T20" s="172" t="n">
        <v>0.0</v>
      </c>
      <c r="U20" s="173"/>
      <c r="V20" s="173"/>
      <c r="W20" s="91" t="n">
        <v>17.0</v>
      </c>
      <c r="X20" s="89" t="n">
        <f>SUM(T20:W20)</f>
      </c>
      <c r="Y20" s="376" t="n">
        <f>SUM(Q20:Q27)-E20</f>
      </c>
      <c r="Z20" s="346" t="n">
        <f>IF(ISERROR(Y20/E20),"",Y20/E20)</f>
      </c>
      <c r="AA20" s="376" t="n">
        <f>SUM(R20:R24)+SUM(Q25:Q27)-E20</f>
      </c>
      <c r="AB20" s="349" t="n">
        <f>IF(ISERROR(AA20/E20),"",AA20/E20)</f>
      </c>
    </row>
    <row r="21" spans="1:28" ht="18.0" customHeight="true" x14ac:dyDescent="0.55000000000000004">
      <c r="A21" s="272"/>
      <c r="B21" s="282"/>
      <c r="C21" s="379" t="s">
        <v>1697</v>
      </c>
      <c r="D21" s="380"/>
      <c r="E21" s="385"/>
      <c r="F21" s="386"/>
      <c r="G21" s="122" t="n">
        <v>0.0</v>
      </c>
      <c r="H21" s="123" t="n">
        <v>0.0</v>
      </c>
      <c r="I21" s="168" t="n">
        <f>G21-H21</f>
      </c>
      <c r="J21" s="174"/>
      <c r="K21" s="170"/>
      <c r="L21" s="86" t="n">
        <v>0.0</v>
      </c>
      <c r="M21" s="83" t="n">
        <v>0.0</v>
      </c>
      <c r="N21" s="84" t="n">
        <v>0.0</v>
      </c>
      <c r="O21" s="85" t="n">
        <v>17.0</v>
      </c>
      <c r="P21" s="84" t="n">
        <v>17.0</v>
      </c>
      <c r="Q21" s="171" t="n">
        <f>I21+L21+M21+N21+O21+P21</f>
      </c>
      <c r="R21" s="88" t="n">
        <f>Q21+X21</f>
      </c>
      <c r="S21" s="339"/>
      <c r="T21" s="172" t="n">
        <v>0.0</v>
      </c>
      <c r="U21" s="173"/>
      <c r="V21" s="173"/>
      <c r="W21" s="91" t="n">
        <v>0.0</v>
      </c>
      <c r="X21" s="89" t="n">
        <f>SUM(T21:W21)</f>
      </c>
      <c r="Y21" s="377"/>
      <c r="Z21" s="347"/>
      <c r="AA21" s="377"/>
      <c r="AB21" s="350"/>
    </row>
    <row r="22" spans="1:28" ht="18.0" customHeight="true" x14ac:dyDescent="0.55000000000000004">
      <c r="A22" s="272"/>
      <c r="B22" s="282"/>
      <c r="C22" s="379" t="s">
        <v>1696</v>
      </c>
      <c r="D22" s="380"/>
      <c r="E22" s="385"/>
      <c r="F22" s="386"/>
      <c r="G22" s="122" t="n">
        <v>34.0</v>
      </c>
      <c r="H22" s="123" t="n">
        <v>17.0</v>
      </c>
      <c r="I22" s="168" t="n">
        <f>G22-H22</f>
      </c>
      <c r="J22" s="174"/>
      <c r="K22" s="170"/>
      <c r="L22" s="86" t="n">
        <v>34.0</v>
      </c>
      <c r="M22" s="83" t="n">
        <v>0.0</v>
      </c>
      <c r="N22" s="84" t="n">
        <v>0.0</v>
      </c>
      <c r="O22" s="85" t="n">
        <v>0.0</v>
      </c>
      <c r="P22" s="84" t="n">
        <v>0.0</v>
      </c>
      <c r="Q22" s="171" t="n">
        <f>I22+L22+M22+N22+O22+P22</f>
      </c>
      <c r="R22" s="88" t="n">
        <f>Q22+X22</f>
      </c>
      <c r="S22" s="339"/>
      <c r="T22" s="172" t="n">
        <v>0.0</v>
      </c>
      <c r="U22" s="173"/>
      <c r="V22" s="173"/>
      <c r="W22" s="91" t="n">
        <v>17.0</v>
      </c>
      <c r="X22" s="89" t="n">
        <f>SUM(T22:W22)</f>
      </c>
      <c r="Y22" s="377"/>
      <c r="Z22" s="347"/>
      <c r="AA22" s="377"/>
      <c r="AB22" s="350"/>
    </row>
    <row r="23" spans="1:28" ht="18.0" customHeight="true" x14ac:dyDescent="0.55000000000000004">
      <c r="A23" s="272"/>
      <c r="B23" s="282"/>
      <c r="C23" s="381" t="s">
        <v>1698</v>
      </c>
      <c r="D23" s="382"/>
      <c r="E23" s="385"/>
      <c r="F23" s="386"/>
      <c r="G23" s="122" t="n">
        <v>0.0</v>
      </c>
      <c r="H23" s="123" t="n">
        <v>0.0</v>
      </c>
      <c r="I23" s="168" t="n">
        <f>G23-H23</f>
      </c>
      <c r="J23" s="174"/>
      <c r="K23" s="170"/>
      <c r="L23" s="86" t="n">
        <v>0.0</v>
      </c>
      <c r="M23" s="83" t="n">
        <v>0.0</v>
      </c>
      <c r="N23" s="84" t="n">
        <v>0.0</v>
      </c>
      <c r="O23" s="85" t="n">
        <v>0.0</v>
      </c>
      <c r="P23" s="84" t="n">
        <v>0.0</v>
      </c>
      <c r="Q23" s="171" t="n">
        <f>I23+L23+M23+N23+O23+P23</f>
      </c>
      <c r="R23" s="88" t="n">
        <f>Q23+X23</f>
      </c>
      <c r="S23" s="339"/>
      <c r="T23" s="172" t="n">
        <v>0.0</v>
      </c>
      <c r="U23" s="173"/>
      <c r="V23" s="173"/>
      <c r="W23" s="91" t="n">
        <v>0.0</v>
      </c>
      <c r="X23" s="89" t="n">
        <f>SUM(T23:W23)</f>
      </c>
      <c r="Y23" s="377"/>
      <c r="Z23" s="347"/>
      <c r="AA23" s="377"/>
      <c r="AB23" s="350"/>
    </row>
    <row r="24" spans="1:28" ht="18.0" customHeight="true" x14ac:dyDescent="0.55000000000000004">
      <c r="A24" s="272"/>
      <c r="B24" s="282"/>
      <c r="C24" s="381" t="s">
        <v>1698</v>
      </c>
      <c r="D24" s="382"/>
      <c r="E24" s="387"/>
      <c r="F24" s="388"/>
      <c r="G24" s="122" t="n">
        <v>0.0</v>
      </c>
      <c r="H24" s="123" t="n">
        <v>0.0</v>
      </c>
      <c r="I24" s="88" t="n">
        <f>G24-H24</f>
      </c>
      <c r="J24" s="174"/>
      <c r="K24" s="176"/>
      <c r="L24" s="86" t="n">
        <v>0.0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88" t="n">
        <f>Q24+X24</f>
      </c>
      <c r="S24" s="339"/>
      <c r="T24" s="172" t="n">
        <v>0.0</v>
      </c>
      <c r="U24" s="173"/>
      <c r="V24" s="173"/>
      <c r="W24" s="91" t="n">
        <v>0.0</v>
      </c>
      <c r="X24" s="89" t="n">
        <f>SUM(T24:W24)</f>
      </c>
      <c r="Y24" s="378"/>
      <c r="Z24" s="348"/>
      <c r="AA24" s="378"/>
      <c r="AB24" s="351"/>
    </row>
    <row r="25" spans="1:28" ht="18.0" customHeight="true" x14ac:dyDescent="0.55000000000000004">
      <c r="A25" s="403"/>
      <c r="B25" s="24" t="s">
        <v>381</v>
      </c>
      <c r="C25" s="177" t="s">
        <v>1699</v>
      </c>
      <c r="D25" s="178" t="s">
        <v>10</v>
      </c>
      <c r="E25" s="383" t="n">
        <v>33.0</v>
      </c>
      <c r="F25" s="384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34.0</v>
      </c>
      <c r="M25" s="83" t="n">
        <v>0.0</v>
      </c>
      <c r="N25" s="84" t="n">
        <v>0.0</v>
      </c>
      <c r="O25" s="85" t="n">
        <v>0.0</v>
      </c>
      <c r="P25" s="84" t="n">
        <v>0.0</v>
      </c>
      <c r="Q25" s="171" t="n">
        <f>IF(D25="선택",I25+L25+M25+N25+O25+P25,"")</f>
      </c>
      <c r="R25" s="88" t="n">
        <f>I25+L25+M25+N25+O25+P25</f>
      </c>
      <c r="S25" s="339" t="n">
        <f>SUM(R25:R27)</f>
      </c>
      <c r="T25" s="179" t="n">
        <v>0.0</v>
      </c>
      <c r="U25" s="180"/>
      <c r="V25" s="180"/>
      <c r="W25" s="181" t="n">
        <v>0.0</v>
      </c>
      <c r="X25" s="89" t="n">
        <f>SUM(T25:W25)</f>
      </c>
      <c r="Y25" s="368" t="n">
        <f>SUM(R25:R27)-E25</f>
      </c>
      <c r="Z25" s="370" t="n">
        <f>IF(ISERROR(Y25/E25),"",Y25/E25)</f>
      </c>
      <c r="AA25" s="372" t="n">
        <f>SUM(R25:R27)-E25</f>
      </c>
      <c r="AB25" s="373" t="n">
        <f>IF(ISERROR(AA25/E25),"",AA25/E25)</f>
      </c>
    </row>
    <row r="26" spans="1:28" ht="18.0" customHeight="true" x14ac:dyDescent="0.55000000000000004">
      <c r="A26" s="403"/>
      <c r="B26" s="23" t="s">
        <v>380</v>
      </c>
      <c r="C26" s="182" t="s">
        <v>1698</v>
      </c>
      <c r="D26" s="175" t="s">
        <v>1698</v>
      </c>
      <c r="E26" s="385"/>
      <c r="F26" s="386"/>
      <c r="G26" s="122" t="n">
        <v>0.0</v>
      </c>
      <c r="H26" s="123" t="n">
        <v>0.0</v>
      </c>
      <c r="I26" s="88" t="n">
        <f>G26-H26</f>
      </c>
      <c r="J26" s="174"/>
      <c r="K26" s="183"/>
      <c r="L26" s="86" t="n">
        <v>0.0</v>
      </c>
      <c r="M26" s="83" t="n">
        <v>0.0</v>
      </c>
      <c r="N26" s="84" t="n">
        <v>0.0</v>
      </c>
      <c r="O26" s="85" t="n">
        <v>0.0</v>
      </c>
      <c r="P26" s="84" t="n">
        <v>0.0</v>
      </c>
      <c r="Q26" s="171" t="n">
        <f>IF(D26="선택",I26+L26+M26+N26+O26+P26,"")</f>
      </c>
      <c r="R26" s="88" t="n">
        <f>I26+L26+M26+N26+O26+P26</f>
      </c>
      <c r="S26" s="339"/>
      <c r="T26" s="179" t="n">
        <v>0.0</v>
      </c>
      <c r="U26" s="180"/>
      <c r="V26" s="180"/>
      <c r="W26" s="181" t="n">
        <v>0.0</v>
      </c>
      <c r="X26" s="89" t="n">
        <f>SUM(T26:W26)</f>
      </c>
      <c r="Y26" s="368"/>
      <c r="Z26" s="370"/>
      <c r="AA26" s="368"/>
      <c r="AB26" s="374"/>
    </row>
    <row r="27" spans="1:28" ht="18.0" customHeight="true" x14ac:dyDescent="0.55000000000000004">
      <c r="A27" s="403"/>
      <c r="B27" s="22" t="s">
        <v>379</v>
      </c>
      <c r="C27" s="182" t="s">
        <v>1698</v>
      </c>
      <c r="D27" s="175" t="s">
        <v>1698</v>
      </c>
      <c r="E27" s="387"/>
      <c r="F27" s="388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88" t="n">
        <f>I27+L27+M27+N27+O27+P27</f>
      </c>
      <c r="S27" s="339"/>
      <c r="T27" s="179" t="n">
        <v>0.0</v>
      </c>
      <c r="U27" s="180"/>
      <c r="V27" s="180"/>
      <c r="W27" s="181" t="n">
        <v>0.0</v>
      </c>
      <c r="X27" s="89" t="n">
        <f>SUM(T27:W27)</f>
      </c>
      <c r="Y27" s="369"/>
      <c r="Z27" s="371"/>
      <c r="AA27" s="369"/>
      <c r="AB27" s="375"/>
    </row>
    <row r="28" spans="1:28" ht="18.0" customHeight="true" thickBot="1" x14ac:dyDescent="0.6">
      <c r="A28" s="273"/>
      <c r="B28" s="389" t="s">
        <v>370</v>
      </c>
      <c r="C28" s="269"/>
      <c r="D28" s="270"/>
      <c r="E28" s="390" t="n">
        <f>SUM(E8:E24)</f>
      </c>
      <c r="F28" s="391"/>
      <c r="G28" s="128" t="n">
        <f>SUM(G8:G27)</f>
      </c>
      <c r="H28" s="129" t="n">
        <f>SUM(H8:H27)</f>
      </c>
      <c r="I28" s="129" t="n">
        <f>SUM(I8:I27)</f>
      </c>
      <c r="J28" s="129" t="n">
        <f>SUM(J8:J27)</f>
      </c>
      <c r="K28" s="129" t="n">
        <f>SUM(K8:K27)</f>
      </c>
      <c r="L28" s="184" t="n">
        <f>SUM(L8:L27)</f>
      </c>
      <c r="M28" s="185" t="n">
        <f>SUM(M8:M27)</f>
      </c>
      <c r="N28" s="186" t="n">
        <f>SUM(N8:N27)</f>
      </c>
      <c r="O28" s="187" t="n">
        <f>SUM(O8:O27)</f>
      </c>
      <c r="P28" s="188" t="n">
        <f>SUM(P8:P27)</f>
      </c>
      <c r="Q28" s="189" t="n">
        <f>SUM(Q8:Q27)</f>
      </c>
      <c r="R28" s="392" t="n">
        <f>SUM(R8:R24)+SUM(Q25:Q27)</f>
      </c>
      <c r="S28" s="393"/>
      <c r="T28" s="134" t="n">
        <f>SUM(T8:T27)</f>
      </c>
      <c r="U28" s="190" t="n">
        <f>SUM(U8:U27)</f>
      </c>
      <c r="V28" s="190" t="n">
        <f>SUM(V8:V27)</f>
      </c>
      <c r="W28" s="107" t="n">
        <f>SUM(W8:W27)</f>
      </c>
      <c r="X28" s="108" t="n">
        <f>SUM(X8:X27)</f>
      </c>
      <c r="Y28" s="109" t="n">
        <f>Q28-E28</f>
      </c>
      <c r="Z28" s="110" t="n">
        <f>IF(ISERROR(Y28/E28),"",Y28/E28)</f>
      </c>
      <c r="AA28" s="109" t="n">
        <f>R28-E28</f>
      </c>
      <c r="AB28" s="110" t="n">
        <f>IF(ISERROR(AA28/E28),"",AA28/E28)</f>
      </c>
    </row>
    <row r="29" spans="1:28" ht="18.0" customHeight="true" x14ac:dyDescent="0.55000000000000004">
      <c r="A29" s="271" t="s">
        <v>378</v>
      </c>
      <c r="B29" s="274" t="s">
        <v>377</v>
      </c>
      <c r="C29" s="274"/>
      <c r="D29" s="275"/>
      <c r="E29" s="385" t="n">
        <v>306.0</v>
      </c>
      <c r="F29" s="394"/>
      <c r="G29" s="111" t="n">
        <v>12.0</v>
      </c>
      <c r="H29" s="64" t="n">
        <v>0.0</v>
      </c>
      <c r="I29" s="112" t="n">
        <f>G29-H29</f>
      </c>
      <c r="J29" s="191"/>
      <c r="K29" s="192"/>
      <c r="L29" s="115" t="n">
        <v>12.0</v>
      </c>
      <c r="M29" s="114" t="n">
        <v>17.0</v>
      </c>
      <c r="N29" s="115" t="n">
        <v>17.0</v>
      </c>
      <c r="O29" s="114" t="n">
        <v>17.0</v>
      </c>
      <c r="P29" s="115" t="n">
        <v>17.0</v>
      </c>
      <c r="Q29" s="87" t="n">
        <f>I29+L29+M29+N29+O29+P29</f>
      </c>
      <c r="R29" s="116" t="n">
        <f>Q29+X29</f>
      </c>
      <c r="S29" s="396" t="n">
        <f>SUM(R29:R33)</f>
      </c>
      <c r="T29" s="72" t="n">
        <v>0.0</v>
      </c>
      <c r="U29" s="252"/>
      <c r="V29" s="252"/>
      <c r="W29" s="252" t="n">
        <v>0.0</v>
      </c>
      <c r="X29" s="71" t="n">
        <f>SUM(T29:W29)</f>
      </c>
      <c r="Y29" s="376" t="n">
        <f>SUM(Q29:Q34)-E29</f>
      </c>
      <c r="Z29" s="346" t="n">
        <f>IF(ISERROR(Y29/E29),"",Y29/E29)</f>
      </c>
      <c r="AA29" s="376" t="n">
        <f>SUM(R29:R34)-E29</f>
      </c>
      <c r="AB29" s="349" t="n">
        <f>IF(ISERROR(AA29/E29),"",AA29/E29)</f>
      </c>
    </row>
    <row r="30" spans="1:28" ht="18.0" customHeight="true" x14ac:dyDescent="0.55000000000000004">
      <c r="A30" s="272"/>
      <c r="B30" s="276" t="s">
        <v>24</v>
      </c>
      <c r="C30" s="276"/>
      <c r="D30" s="277"/>
      <c r="E30" s="385"/>
      <c r="F30" s="394"/>
      <c r="G30" s="118" t="n">
        <v>10.0</v>
      </c>
      <c r="H30" s="81" t="n">
        <v>0.0</v>
      </c>
      <c r="I30" s="19" t="n">
        <f>G30-H30</f>
      </c>
      <c r="J30" s="193"/>
      <c r="K30" s="194"/>
      <c r="L30" s="121" t="n">
        <v>10.0</v>
      </c>
      <c r="M30" s="120" t="n">
        <v>10.0</v>
      </c>
      <c r="N30" s="121" t="n">
        <v>10.0</v>
      </c>
      <c r="O30" s="120" t="n">
        <v>10.0</v>
      </c>
      <c r="P30" s="121" t="n">
        <v>10.0</v>
      </c>
      <c r="Q30" s="87" t="n">
        <f>I30+L30+M30+N30+O30+P30</f>
      </c>
      <c r="R30" s="88" t="n">
        <f>Q30+X30</f>
      </c>
      <c r="S30" s="396"/>
      <c r="T30" s="253" t="n">
        <v>0.0</v>
      </c>
      <c r="U30" s="254"/>
      <c r="V30" s="254"/>
      <c r="W30" s="254" t="n">
        <v>0.0</v>
      </c>
      <c r="X30" s="89" t="n">
        <f>SUM(T30:W30)</f>
      </c>
      <c r="Y30" s="377"/>
      <c r="Z30" s="347"/>
      <c r="AA30" s="377"/>
      <c r="AB30" s="350"/>
    </row>
    <row r="31" spans="1:28" ht="18.0" hidden="1" customHeight="true" x14ac:dyDescent="0.55000000000000004">
      <c r="A31" s="272"/>
      <c r="B31" s="276"/>
      <c r="C31" s="276"/>
      <c r="D31" s="277"/>
      <c r="E31" s="385"/>
      <c r="F31" s="394"/>
      <c r="G31" s="118"/>
      <c r="H31" s="81"/>
      <c r="I31" s="19" t="n">
        <f>G31-H31</f>
      </c>
      <c r="J31" s="193"/>
      <c r="K31" s="194"/>
      <c r="L31" s="121"/>
      <c r="M31" s="120"/>
      <c r="N31" s="121"/>
      <c r="O31" s="120"/>
      <c r="P31" s="121"/>
      <c r="Q31" s="87" t="n">
        <f>I31+L31+M31+N31+O31+P31</f>
      </c>
      <c r="R31" s="88" t="n">
        <f>Q31+X31</f>
      </c>
      <c r="S31" s="396"/>
      <c r="T31" s="253"/>
      <c r="U31" s="254"/>
      <c r="V31" s="254"/>
      <c r="W31" s="254"/>
      <c r="X31" s="89" t="n">
        <f>SUM(T31:W31)</f>
      </c>
      <c r="Y31" s="377"/>
      <c r="Z31" s="347"/>
      <c r="AA31" s="377"/>
      <c r="AB31" s="350"/>
    </row>
    <row r="32" spans="1:28" ht="18.75" customHeight="true" x14ac:dyDescent="0.55000000000000004">
      <c r="A32" s="272"/>
      <c r="B32" s="276" t="s">
        <v>375</v>
      </c>
      <c r="C32" s="276" t="s">
        <v>1245</v>
      </c>
      <c r="D32" s="277"/>
      <c r="E32" s="385"/>
      <c r="F32" s="394"/>
      <c r="G32" s="118" t="n">
        <v>23.0</v>
      </c>
      <c r="H32" s="81" t="n">
        <v>0.0</v>
      </c>
      <c r="I32" s="19" t="n">
        <f>G32-H32</f>
      </c>
      <c r="J32" s="193"/>
      <c r="K32" s="194"/>
      <c r="L32" s="121" t="n">
        <v>23.0</v>
      </c>
      <c r="M32" s="120" t="n">
        <v>18.0</v>
      </c>
      <c r="N32" s="121" t="n">
        <v>18.0</v>
      </c>
      <c r="O32" s="120" t="n">
        <v>19.0</v>
      </c>
      <c r="P32" s="121" t="n">
        <v>19.0</v>
      </c>
      <c r="Q32" s="87" t="n">
        <f>I32+L32+M32+N32+O32+P32</f>
      </c>
      <c r="R32" s="88" t="n">
        <f>Q32+X32</f>
      </c>
      <c r="S32" s="396"/>
      <c r="T32" s="253" t="n">
        <v>0.0</v>
      </c>
      <c r="U32" s="254"/>
      <c r="V32" s="254"/>
      <c r="W32" s="254" t="n">
        <v>0.0</v>
      </c>
      <c r="X32" s="89" t="n">
        <f>SUM(T32:W32)</f>
      </c>
      <c r="Y32" s="377"/>
      <c r="Z32" s="347"/>
      <c r="AA32" s="377"/>
      <c r="AB32" s="350"/>
    </row>
    <row r="33" spans="1:28" ht="26.6" customHeight="true" x14ac:dyDescent="0.55000000000000004">
      <c r="A33" s="272"/>
      <c r="B33" s="276"/>
      <c r="C33" s="405" t="s">
        <v>588</v>
      </c>
      <c r="D33" s="198" t="s">
        <v>373</v>
      </c>
      <c r="E33" s="385"/>
      <c r="F33" s="394"/>
      <c r="G33" s="122" t="n">
        <v>6.0</v>
      </c>
      <c r="H33" s="123" t="n">
        <v>0.0</v>
      </c>
      <c r="I33" s="80" t="n">
        <f>G33-H33</f>
      </c>
      <c r="J33" s="195"/>
      <c r="K33" s="183"/>
      <c r="L33" s="196" t="n">
        <v>6.0</v>
      </c>
      <c r="M33" s="197" t="n">
        <v>6.0</v>
      </c>
      <c r="N33" s="196" t="n">
        <v>6.0</v>
      </c>
      <c r="O33" s="122" t="n">
        <v>5.0</v>
      </c>
      <c r="P33" s="196" t="n">
        <v>5.0</v>
      </c>
      <c r="Q33" s="87" t="n">
        <f>I33+L33+M33+N33+O33+P33</f>
      </c>
      <c r="R33" s="88" t="n">
        <f>Q33+X33</f>
      </c>
      <c r="S33" s="397"/>
      <c r="T33" s="255" t="n">
        <v>0.0</v>
      </c>
      <c r="U33" s="250"/>
      <c r="V33" s="250"/>
      <c r="W33" s="251" t="n">
        <v>0.0</v>
      </c>
      <c r="X33" s="89" t="n">
        <f>SUM(T33:W33)</f>
      </c>
      <c r="Y33" s="378"/>
      <c r="Z33" s="348"/>
      <c r="AA33" s="378"/>
      <c r="AB33" s="351"/>
    </row>
    <row r="34" spans="1:28" ht="26.6" customHeight="true" x14ac:dyDescent="0.55000000000000004">
      <c r="A34" s="272"/>
      <c r="B34" s="276"/>
      <c r="C34" s="360"/>
      <c r="D34" s="198" t="s">
        <v>372</v>
      </c>
      <c r="E34" s="385"/>
      <c r="F34" s="394"/>
      <c r="G34" s="199" t="n">
        <v>0.0</v>
      </c>
      <c r="H34" s="174" t="n">
        <v>0.0</v>
      </c>
      <c r="I34" s="168" t="n">
        <f>G34-H34</f>
      </c>
      <c r="J34" s="174"/>
      <c r="K34" s="170"/>
      <c r="L34" s="200" t="n">
        <v>0.0</v>
      </c>
      <c r="M34" s="201" t="n">
        <v>0.0</v>
      </c>
      <c r="N34" s="200" t="n">
        <v>0.0</v>
      </c>
      <c r="O34" s="201" t="n">
        <v>0.0</v>
      </c>
      <c r="P34" s="200" t="n">
        <v>0.0</v>
      </c>
      <c r="Q34" s="87" t="n">
        <f>I34+L34+M34+N34+O34+P34</f>
      </c>
      <c r="R34" s="88" t="n">
        <f>Q34+X34</f>
      </c>
      <c r="S34" s="404" t="n">
        <f>R6-E6+SUM(R33:R35)</f>
      </c>
      <c r="T34" s="256" t="n">
        <v>0.0</v>
      </c>
      <c r="U34" s="174"/>
      <c r="V34" s="174"/>
      <c r="W34" s="257" t="n">
        <v>0.0</v>
      </c>
      <c r="X34" s="89" t="n">
        <f>SUM(T34:W34)</f>
      </c>
      <c r="Y34" s="154"/>
      <c r="Z34" s="155"/>
      <c r="AA34" s="154"/>
      <c r="AB34" s="94"/>
    </row>
    <row r="35" spans="1:28" ht="26.6" customHeight="true" x14ac:dyDescent="0.55000000000000004">
      <c r="A35" s="272"/>
      <c r="B35" s="276"/>
      <c r="C35" s="275"/>
      <c r="D35" s="198" t="s">
        <v>371</v>
      </c>
      <c r="E35" s="387"/>
      <c r="F35" s="395"/>
      <c r="G35" s="199" t="n">
        <v>17.0</v>
      </c>
      <c r="H35" s="174" t="n">
        <v>0.0</v>
      </c>
      <c r="I35" s="168" t="n">
        <f>G35-H35</f>
      </c>
      <c r="J35" s="174"/>
      <c r="K35" s="170"/>
      <c r="L35" s="200" t="n">
        <v>17.0</v>
      </c>
      <c r="M35" s="201" t="n">
        <v>17.0</v>
      </c>
      <c r="N35" s="200" t="n">
        <v>17.0</v>
      </c>
      <c r="O35" s="201" t="n">
        <v>17.0</v>
      </c>
      <c r="P35" s="200" t="n">
        <v>17.0</v>
      </c>
      <c r="Q35" s="87" t="n">
        <f>I35+L35+M35+N35+O35+P35</f>
      </c>
      <c r="R35" s="88" t="n">
        <f>Q35+X35</f>
      </c>
      <c r="S35" s="397"/>
      <c r="T35" s="256" t="n">
        <v>0.0</v>
      </c>
      <c r="U35" s="174"/>
      <c r="V35" s="174"/>
      <c r="W35" s="257" t="n">
        <v>0.0</v>
      </c>
      <c r="X35" s="89" t="n">
        <f>SUM(T35:W35)</f>
      </c>
      <c r="Y35" s="202"/>
      <c r="Z35" s="125"/>
      <c r="AA35" s="126"/>
      <c r="AB35" s="127"/>
    </row>
    <row r="36" spans="1:28" ht="18.0" customHeight="true" thickBot="1" x14ac:dyDescent="0.6">
      <c r="A36" s="273"/>
      <c r="B36" s="259" t="s">
        <v>370</v>
      </c>
      <c r="C36" s="259"/>
      <c r="D36" s="260"/>
      <c r="E36" s="398" t="n">
        <v>306.0</v>
      </c>
      <c r="F36" s="399"/>
      <c r="G36" s="106" t="n">
        <f>SUM(G29:G35)</f>
      </c>
      <c r="H36" s="107" t="n">
        <f>SUM(H29:H35)</f>
      </c>
      <c r="I36" s="203" t="n">
        <f>SUM(I29:I35)</f>
      </c>
      <c r="J36" s="107" t="n">
        <f>SUM(J29:J35)</f>
      </c>
      <c r="K36" s="107" t="n">
        <f>SUM(K29:K35)</f>
      </c>
      <c r="L36" s="204" t="n">
        <f>SUM(L29:L35)</f>
      </c>
      <c r="M36" s="132" t="n">
        <f>SUM(M29:M35)</f>
      </c>
      <c r="N36" s="131" t="n">
        <f>SUM(N29:N35)</f>
      </c>
      <c r="O36" s="133" t="n">
        <f>SUM(O29:O35)</f>
      </c>
      <c r="P36" s="131" t="n">
        <f>SUM(P29:P35)</f>
      </c>
      <c r="Q36" s="134" t="n">
        <f>SUM(Q29:Q35)</f>
      </c>
      <c r="R36" s="400" t="n">
        <f>SUM(R29:R35)</f>
      </c>
      <c r="S36" s="401"/>
      <c r="T36" s="106" t="n">
        <f>SUM(T29:T35)</f>
      </c>
      <c r="U36" s="190" t="n">
        <f>SUM(U29:U35)</f>
      </c>
      <c r="V36" s="190" t="n">
        <f>SUM(V29:V35)</f>
      </c>
      <c r="W36" s="107" t="n">
        <f>SUM(W29:W35)</f>
      </c>
      <c r="X36" s="135" t="n">
        <f>SUM(X29:X35)</f>
      </c>
      <c r="Y36" s="99" t="n">
        <f>Q36-E36</f>
      </c>
      <c r="Z36" s="110" t="n">
        <f>IF(ISERROR(Y36/E36),"",Y36/E36)</f>
      </c>
      <c r="AA36" s="99" t="n">
        <f>R36-E36</f>
      </c>
      <c r="AB36" s="110" t="n">
        <f>IF(ISERROR(AA36/E36),"",AA36/E36)</f>
      </c>
    </row>
    <row r="37" spans="1:28" ht="18.0" customHeight="true" thickBot="1" x14ac:dyDescent="0.6">
      <c r="A37" s="261" t="s">
        <v>369</v>
      </c>
      <c r="B37" s="262"/>
      <c r="C37" s="262"/>
      <c r="D37" s="263"/>
      <c r="E37" s="409" t="n">
        <f>E28+E36</f>
      </c>
      <c r="F37" s="410"/>
      <c r="G37" s="205" t="n">
        <f>G28+G36</f>
      </c>
      <c r="H37" s="206" t="n">
        <f>H28+H36</f>
      </c>
      <c r="I37" s="206" t="n">
        <f>I28+I36</f>
      </c>
      <c r="J37" s="206" t="n">
        <f>J28+J36</f>
      </c>
      <c r="K37" s="206" t="n">
        <f>K28+K36</f>
      </c>
      <c r="L37" s="207" t="n">
        <f>L28+L36</f>
      </c>
      <c r="M37" s="139" t="n">
        <f>M28+M36</f>
      </c>
      <c r="N37" s="140" t="n">
        <f>N28+N36</f>
      </c>
      <c r="O37" s="141" t="n">
        <f>O28+O36</f>
      </c>
      <c r="P37" s="140" t="n">
        <f>P28+P36</f>
      </c>
      <c r="Q37" s="208" t="n">
        <f>Q28+Q36+X37</f>
      </c>
      <c r="R37" s="411" t="n">
        <f>R28+R36</f>
      </c>
      <c r="S37" s="412"/>
      <c r="T37" s="143" t="n">
        <f>T28+T36</f>
      </c>
      <c r="U37" s="209" t="n">
        <f>U28+U36</f>
      </c>
      <c r="V37" s="209" t="n">
        <f>V28+V36</f>
      </c>
      <c r="W37" s="144" t="n">
        <f>W28+W36</f>
      </c>
      <c r="X37" s="145" t="n">
        <f>X28+X36</f>
      </c>
      <c r="Y37" s="146" t="n">
        <f>Q37-E37</f>
      </c>
      <c r="Z37" s="147" t="n">
        <f>IF(ISERROR(Y37/E37),"",Y37/E37)</f>
      </c>
      <c r="AA37" s="148" t="n">
        <f>R37-E37</f>
      </c>
      <c r="AB37" s="149" t="n">
        <f>IF(ISERROR(AA37/E37),"",AA37/E37)</f>
      </c>
    </row>
    <row r="38" spans="1:28" ht="18.0" customHeight="true" thickBot="1" x14ac:dyDescent="0.6">
      <c r="A38" s="413" t="s">
        <v>368</v>
      </c>
      <c r="B38" s="414"/>
      <c r="C38" s="414"/>
      <c r="D38" s="414"/>
      <c r="E38" s="414"/>
      <c r="F38" s="150"/>
      <c r="G38" s="415" t="n">
        <f>COUNTIF(I8:I15,"&gt;0")+COUNTIF(I19,"&gt;0")+COUNTIFS(C20:C24, "한문", I20:I24,"&gt;0")+COUNTIFS(C20:C24, "생활중국어", I20:I24,"&gt;0")+COUNTIFS(C20:C24, "생활일본어", I20:I24,"&gt;0")+COUNTIFS(C20:C24, "생활중국어/일본어", I20:I24,"&gt;0")</f>
      </c>
      <c r="H38" s="416"/>
      <c r="I38" s="416"/>
      <c r="J38" s="416" t="n">
        <f>COUNTIF(L8:L15,"&gt;0")+COUNTIF(L19,"&gt;0")+COUNTIFS(C20:C24, "한문", L20:L24,"&gt;0")+COUNTIFS(C20:C24, "생활중국어", L20:L24,"&gt;0")+COUNTIFS(C20:C24, "생활일본어", L20:L24,"&gt;0")+COUNTIFS(C20:C24, "생활중국어/일본어", L20:L24,"&gt;0")</f>
      </c>
      <c r="K38" s="416"/>
      <c r="L38" s="417"/>
      <c r="M38" s="151" t="n">
        <f>COUNTIF(M8:M15,"&gt;0")+COUNTIF(M19,"&gt;0")+COUNTIFS(C20:C24, "한문", M20:M24,"&gt;0")+COUNTIFS(C20:C24, "생활중국어", M20:M24,"&gt;0")+COUNTIFS(C20:C24, "생활일본어", M20:M24,"&gt;0")+COUNTIFS(C20:C24, "생활중국어/일본어", M20:M24,"&gt;0")</f>
      </c>
      <c r="N38" s="152" t="n">
        <f>COUNTIF(N8:N15,"&gt;0")+COUNTIF(N19,"&gt;0")+COUNTIFS(C20:C24, "한문", N20:N24,"&gt;0")+COUNTIFS(C20:C24, "생활중국어", N20:N24,"&gt;0")+COUNTIFS(C20:C24, "생활일본어", N20:N24,"&gt;0")+COUNTIFS(C20:C24, "생활중국어/일본어", N20:N24,"&gt;0")</f>
      </c>
      <c r="O38" s="151" t="n">
        <f>COUNTIF(O8:O15,"&gt;0")+COUNTIF(O19,"&gt;0")+COUNTIFS(C20:C24, "한문", O20:O24,"&gt;0")+COUNTIFS(C20:C24, "생활중국어", O20:O24,"&gt;0")+COUNTIFS(C20:C24, "생활일본어", O20:O24,"&gt;0")+COUNTIFS(C20:C24, "생활중국어/일본어", O20:O24,"&gt;0")</f>
      </c>
      <c r="P38" s="153" t="n">
        <f>COUNTIF(P8:P15,"&gt;0")+COUNTIF(P19,"&gt;0")+COUNTIFS(C20:C24, "한문", P20:P24,"&gt;0")+COUNTIFS(C20:C24, "생활중국어", P20:P24,"&gt;0")+COUNTIFS(C20:C24, "생활일본어", P20:P24,"&gt;0")+COUNTIFS(C20:C24, "생활중국어/일본어", P20:P24,"&gt;0")</f>
      </c>
      <c r="Q38" s="418" t="s">
        <v>641</v>
      </c>
      <c r="R38" s="419"/>
      <c r="S38" s="419"/>
      <c r="T38" s="406" t="s">
        <v>1704</v>
      </c>
      <c r="U38" s="406"/>
      <c r="V38" s="406"/>
      <c r="W38" s="406"/>
      <c r="X38" s="406"/>
      <c r="Y38" s="407"/>
      <c r="Z38" s="407"/>
      <c r="AA38" s="407"/>
      <c r="AB38" s="408"/>
    </row>
  </sheetData>
  <protectedRanges>
    <protectedRange sqref="J5" name="범위1_2"/>
    <protectedRange sqref="C3" name="범위1_2_1"/>
    <protectedRange sqref="T3" name="범위1_1_1"/>
    <protectedRange sqref="J8:J27 G8:G27 T8:W27" name="범위2_2"/>
    <protectedRange sqref="H1" name="범위1_3"/>
    <protectedRange sqref="H8:H27" name="범위2_2_4"/>
    <protectedRange sqref="K8:K27" name="범위2_2_5"/>
    <protectedRange sqref="G29:H35" name="범위3_2_1"/>
    <protectedRange sqref="J29:K35" name="범위3_2_2"/>
    <protectedRange sqref="T29:W35" name="범위3_4_1"/>
  </protectedRanges>
  <mergeCells count="110">
    <mergeCell ref="A1:D1"/>
    <mergeCell ref="A3:B3"/>
    <mergeCell ref="A4:D7"/>
    <mergeCell ref="A8:A28"/>
    <mergeCell ref="A29:A36"/>
    <mergeCell ref="A37:D37"/>
    <mergeCell ref="A38:E38"/>
    <mergeCell ref="B8:D8"/>
    <mergeCell ref="B12:D12"/>
    <mergeCell ref="B16:D16"/>
    <mergeCell ref="B17:B18"/>
    <mergeCell ref="B19:D19"/>
    <mergeCell ref="B20:B24"/>
    <mergeCell ref="B28:D28"/>
    <mergeCell ref="B29:D29"/>
    <mergeCell ref="B30:D30"/>
    <mergeCell ref="B31:D31"/>
    <mergeCell ref="B32:B35"/>
    <mergeCell ref="B36:D36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32:D32"/>
    <mergeCell ref="C33:C35"/>
    <mergeCell ref="D3:F3"/>
    <mergeCell ref="E4:F7"/>
    <mergeCell ref="E8:F8"/>
    <mergeCell ref="E12:F12"/>
    <mergeCell ref="E16:F16"/>
    <mergeCell ref="E19:F19"/>
    <mergeCell ref="E20:F24"/>
    <mergeCell ref="E25:F27"/>
    <mergeCell ref="E28:F28"/>
    <mergeCell ref="E29:F35"/>
    <mergeCell ref="E36:F36"/>
    <mergeCell ref="E37:F37"/>
    <mergeCell ref="F9:F11"/>
    <mergeCell ref="F13:F15"/>
    <mergeCell ref="F17:F18"/>
    <mergeCell ref="G4:L4"/>
    <mergeCell ref="G5:I5"/>
    <mergeCell ref="G6:I6"/>
    <mergeCell ref="G38:I38"/>
    <mergeCell ref="H1:L1"/>
    <mergeCell ref="J5:L5"/>
    <mergeCell ref="J6:L6"/>
    <mergeCell ref="J38:L38"/>
    <mergeCell ref="M4:N4"/>
    <mergeCell ref="O4:P4"/>
    <mergeCell ref="Q4:Q7"/>
    <mergeCell ref="Q38:S38"/>
    <mergeCell ref="R3:S3"/>
    <mergeCell ref="R4:S7"/>
    <mergeCell ref="R8:S8"/>
    <mergeCell ref="R12:S12"/>
    <mergeCell ref="R16:S16"/>
    <mergeCell ref="R19:S19"/>
    <mergeCell ref="R28:S28"/>
    <mergeCell ref="R36:S36"/>
    <mergeCell ref="R37:S37"/>
    <mergeCell ref="S9:S11"/>
    <mergeCell ref="S13:S15"/>
    <mergeCell ref="S17:S18"/>
    <mergeCell ref="S20:S24"/>
    <mergeCell ref="S25:S27"/>
    <mergeCell ref="S29:S33"/>
    <mergeCell ref="S34:S35"/>
    <mergeCell ref="T3:W3"/>
    <mergeCell ref="T4:X4"/>
    <mergeCell ref="T5:T7"/>
    <mergeCell ref="T38:X38"/>
    <mergeCell ref="U5:U7"/>
    <mergeCell ref="V5:V7"/>
    <mergeCell ref="W5:W7"/>
    <mergeCell ref="X5:X7"/>
    <mergeCell ref="Y4:Z5"/>
    <mergeCell ref="Y6:Y7"/>
    <mergeCell ref="Y20:Y24"/>
    <mergeCell ref="Y25:Y27"/>
    <mergeCell ref="Y29:Y33"/>
    <mergeCell ref="Y38:AB38"/>
    <mergeCell ref="Z6:Z7"/>
    <mergeCell ref="Z9:Z11"/>
    <mergeCell ref="Z13:Z15"/>
    <mergeCell ref="Z17:Z18"/>
    <mergeCell ref="Z20:Z24"/>
    <mergeCell ref="Z25:Z27"/>
    <mergeCell ref="Z29:Z33"/>
    <mergeCell ref="AA4:AB5"/>
    <mergeCell ref="AA6:AA7"/>
    <mergeCell ref="AA20:AA24"/>
    <mergeCell ref="AA25:AA27"/>
    <mergeCell ref="AA29:AA33"/>
    <mergeCell ref="AB6:AB7"/>
    <mergeCell ref="AB9:AB11"/>
    <mergeCell ref="AB13:AB15"/>
    <mergeCell ref="AB17:AB18"/>
    <mergeCell ref="AB20:AB24"/>
    <mergeCell ref="AB25:AB27"/>
    <mergeCell ref="AB29:AB33"/>
  </mergeCells>
  <phoneticPr fontId="1" type="noConversion"/>
  <conditionalFormatting sqref="">
    <cfRule type="cellIs" dxfId="118" priority="152" operator="between">
      <formula>1</formula>
      <formula>32</formula>
    </cfRule>
  </conditionalFormatting>
  <conditionalFormatting sqref="">
    <cfRule type="expression" dxfId="117" priority="79">
      <formula>#REF!=0</formula>
    </cfRule>
    <cfRule type="expression" dxfId="116" priority="78">
      <formula>(#REF!+#REF!)&lt;34</formula>
    </cfRule>
  </conditionalFormatting>
  <conditionalFormatting sqref="">
    <cfRule type="cellIs" dxfId="115" priority="149" operator="greaterThan">
      <formula>8</formula>
    </cfRule>
  </conditionalFormatting>
  <conditionalFormatting sqref="">
    <cfRule type="cellIs" dxfId="114" priority="539" operator="equal">
      <formula>0</formula>
    </cfRule>
  </conditionalFormatting>
  <conditionalFormatting sqref="">
    <cfRule type="expression" dxfId="113" priority="144">
      <formula>AND((#REF!="자유학년제만 운영"),(I36&gt;85))</formula>
    </cfRule>
    <cfRule type="expression" dxfId="112" priority="145">
      <formula>AND((#REF!="자유학년제+연계학기 운영"),(I36&gt;85))</formula>
    </cfRule>
    <cfRule type="cellIs" dxfId="111" priority="141" operator="equal">
      <formula>0</formula>
    </cfRule>
    <cfRule type="expression" dxfId="110" priority="142">
      <formula>AND((#REF!="자유학기제만 운영"),(I36&gt;51))</formula>
    </cfRule>
    <cfRule type="expression" dxfId="109" priority="143">
      <formula>AND((#REF!="자유학기제+연계학기 운영"),(I36&gt;51))</formula>
    </cfRule>
  </conditionalFormatting>
  <conditionalFormatting sqref="">
    <cfRule type="expression" dxfId="108" priority="316">
      <formula>(#REF!+#REF!)&lt;34</formula>
    </cfRule>
    <cfRule type="expression" dxfId="107" priority="317">
      <formula>#REF!=0</formula>
    </cfRule>
  </conditionalFormatting>
  <conditionalFormatting sqref="">
    <cfRule type="cellIs" dxfId="106" priority="321" operator="equal">
      <formula>0</formula>
    </cfRule>
    <cfRule type="expression" dxfId="105" priority="325">
      <formula>AND((#REF!="자유학년제+연계학기 운영"),(L36&gt;85))</formula>
    </cfRule>
    <cfRule type="expression" dxfId="104" priority="324">
      <formula>AND((#REF!="자유학년제만 운영"),(L36&gt;85))</formula>
    </cfRule>
    <cfRule type="expression" dxfId="103" priority="323">
      <formula>AND((#REF!="자유학기제+연계학기 운영"),(L36&gt;51))</formula>
    </cfRule>
    <cfRule type="expression" dxfId="102" priority="322">
      <formula>AND((#REF!="자유학기제만 운영"),(L36&gt;51))</formula>
    </cfRule>
  </conditionalFormatting>
  <conditionalFormatting sqref="">
    <cfRule type="cellIs" dxfId="101" priority="326" operator="greaterThan">
      <formula>8</formula>
    </cfRule>
  </conditionalFormatting>
  <conditionalFormatting sqref="">
    <cfRule type="cellIs" dxfId="100" priority="383" operator="lessThan">
      <formula>3366</formula>
    </cfRule>
  </conditionalFormatting>
  <conditionalFormatting sqref="">
    <cfRule type="cellIs" dxfId="99" priority="407" operator="notBetween">
      <formula>3060*0.8</formula>
      <formula>3060*1.2</formula>
    </cfRule>
  </conditionalFormatting>
  <conditionalFormatting sqref="">
    <cfRule type="expression" dxfId="98" priority="417">
      <formula>SUM(R29:R35)&lt;306</formula>
    </cfRule>
  </conditionalFormatting>
  <conditionalFormatting sqref="">
    <cfRule type="cellIs" dxfId="97" priority="406" operator="lessThan">
      <formula>33</formula>
    </cfRule>
  </conditionalFormatting>
  <conditionalFormatting sqref="">
    <cfRule type="cellIs" dxfId="96" priority="416" operator="lessThan">
      <formula>136</formula>
    </cfRule>
  </conditionalFormatting>
  <conditionalFormatting sqref="">
    <cfRule type="cellIs" dxfId="95" priority="513" operator="equal">
      <formula>0</formula>
    </cfRule>
  </conditionalFormatting>
  <conditionalFormatting sqref="">
    <cfRule type="expression" dxfId="94" priority="543">
      <formula>AND((D1048559="자유학년제+연계학기 운영"),(X36&gt;85))</formula>
    </cfRule>
    <cfRule type="expression" dxfId="93" priority="542">
      <formula>AND((D1048559="자유학년제 운영"),(X36&gt;85))</formula>
    </cfRule>
    <cfRule type="expression" dxfId="92" priority="541">
      <formula>AND((D1048559="자유학기제+연계학기 운영"),(X36&gt;51))</formula>
    </cfRule>
    <cfRule type="expression" dxfId="91" priority="540">
      <formula>AND((D1048559="자유학기제 운영(170)"),(X36&gt;51))</formula>
    </cfRule>
  </conditionalFormatting>
  <conditionalFormatting sqref="">
    <cfRule type="expression" dxfId="90" priority="544">
      <formula>AND(($D$3="자유학기제 운영(102)"),(X37&lt;102))</formula>
    </cfRule>
    <cfRule type="expression" dxfId="89" priority="545">
      <formula>AND(($D$3="자유학기제+연계학기 운영"),(X37&lt;170))</formula>
    </cfRule>
    <cfRule type="expression" dxfId="88" priority="547">
      <formula>AND(($D$3="자유학년제+연계학기 운영"),(X37&lt;221))</formula>
    </cfRule>
    <cfRule type="expression" dxfId="87" priority="546">
      <formula>AND(($D$3="자유학년제 운영"),(X37&lt;221))</formula>
    </cfRule>
  </conditionalFormatting>
  <conditionalFormatting sqref="">
    <cfRule type="cellIs" dxfId="86" priority="548" operator="lessThan">
      <formula>0</formula>
    </cfRule>
  </conditionalFormatting>
  <conditionalFormatting sqref="">
    <cfRule type="cellIs" dxfId="85" priority="555" operator="lessThan">
      <formula>-0.2</formula>
    </cfRule>
    <cfRule type="cellIs" dxfId="84" priority="556" operator="greaterThan">
      <formula>20%</formula>
    </cfRule>
  </conditionalFormatting>
  <conditionalFormatting sqref="">
    <cfRule type="cellIs" dxfId="83" priority="559" operator="greaterThan">
      <formula>0.2</formula>
    </cfRule>
    <cfRule type="cellIs" dxfId="82" priority="560" operator="lessThan">
      <formula>0</formula>
    </cfRule>
  </conditionalFormatting>
  <conditionalFormatting sqref="">
    <cfRule type="cellIs" dxfId="81" priority="563" operator="lessThan">
      <formula>-0.2</formula>
    </cfRule>
    <cfRule type="cellIs" dxfId="80" priority="564" operator="greaterThan">
      <formula>20%</formula>
    </cfRule>
  </conditionalFormatting>
  <conditionalFormatting sqref="">
    <cfRule type="cellIs" dxfId="79" priority="568" operator="greaterThan">
      <formula>20%</formula>
    </cfRule>
    <cfRule type="cellIs" dxfId="78" priority="567" operator="lessThan">
      <formula>-0.2</formula>
    </cfRule>
  </conditionalFormatting>
  <conditionalFormatting sqref="">
    <cfRule type="cellIs" dxfId="77" priority="575" operator="lessThan">
      <formula>-0.2</formula>
    </cfRule>
  </conditionalFormatting>
  <conditionalFormatting sqref="">
    <cfRule type="cellIs" dxfId="76" priority="580" operator="greaterThan">
      <formula>20%</formula>
    </cfRule>
  </conditionalFormatting>
  <conditionalFormatting sqref="">
    <cfRule type="cellIs" dxfId="75" priority="581" operator="lessThan">
      <formula>-0.2</formula>
    </cfRule>
    <cfRule type="cellIs" dxfId="74" priority="582" operator="greaterThan">
      <formula>0.2</formula>
    </cfRule>
  </conditionalFormatting>
  <conditionalFormatting sqref="">
    <cfRule type="cellIs" dxfId="73" priority="583" operator="greaterThan">
      <formula>20%</formula>
    </cfRule>
  </conditionalFormatting>
  <conditionalFormatting sqref="">
    <cfRule type="cellIs" dxfId="72" priority="586" operator="lessThan">
      <formula>-0.2</formula>
    </cfRule>
    <cfRule type="cellIs" dxfId="71" priority="587" operator="greaterThan">
      <formula>20%</formula>
    </cfRule>
  </conditionalFormatting>
  <conditionalFormatting sqref="">
    <cfRule type="cellIs" dxfId="70" priority="591" operator="greaterThan">
      <formula>20%</formula>
    </cfRule>
    <cfRule type="cellIs" dxfId="69" priority="590" operator="lessThan">
      <formula>-0.2</formula>
    </cfRule>
  </conditionalFormatting>
  <conditionalFormatting sqref="G8">
    <cfRule type="cellIs" dxfId="95" priority="51" operator="equal">
      <formula>0</formula>
    </cfRule>
  </conditionalFormatting>
  <conditionalFormatting sqref="G9">
    <cfRule type="cellIs" dxfId="95" priority="52" operator="equal">
      <formula>0</formula>
    </cfRule>
  </conditionalFormatting>
  <conditionalFormatting sqref="G10">
    <cfRule type="cellIs" dxfId="95" priority="53" operator="equal">
      <formula>0</formula>
    </cfRule>
  </conditionalFormatting>
  <conditionalFormatting sqref="G11">
    <cfRule type="cellIs" dxfId="95" priority="54" operator="equal">
      <formula>0</formula>
    </cfRule>
  </conditionalFormatting>
  <conditionalFormatting sqref="G12">
    <cfRule type="cellIs" dxfId="95" priority="55" operator="equal">
      <formula>0</formula>
    </cfRule>
  </conditionalFormatting>
  <conditionalFormatting sqref="G13">
    <cfRule type="cellIs" dxfId="95" priority="56" operator="equal">
      <formula>0</formula>
    </cfRule>
  </conditionalFormatting>
  <conditionalFormatting sqref="G14">
    <cfRule type="cellIs" dxfId="95" priority="57" operator="equal">
      <formula>0</formula>
    </cfRule>
  </conditionalFormatting>
  <conditionalFormatting sqref="G15">
    <cfRule type="cellIs" dxfId="95" priority="58" operator="equal">
      <formula>0</formula>
    </cfRule>
  </conditionalFormatting>
  <conditionalFormatting sqref="G16">
    <cfRule type="cellIs" dxfId="95" priority="59" operator="equal">
      <formula>0</formula>
    </cfRule>
  </conditionalFormatting>
  <conditionalFormatting sqref="G17">
    <cfRule type="cellIs" dxfId="95" priority="60" operator="equal">
      <formula>0</formula>
    </cfRule>
  </conditionalFormatting>
  <conditionalFormatting sqref="G18">
    <cfRule type="cellIs" dxfId="95" priority="61" operator="equal">
      <formula>0</formula>
    </cfRule>
  </conditionalFormatting>
  <conditionalFormatting sqref="G19">
    <cfRule type="cellIs" dxfId="95" priority="62" operator="equal">
      <formula>0</formula>
    </cfRule>
  </conditionalFormatting>
  <conditionalFormatting sqref="G20">
    <cfRule type="cellIs" dxfId="95" priority="63" operator="equal">
      <formula>0</formula>
    </cfRule>
  </conditionalFormatting>
  <conditionalFormatting sqref="G21">
    <cfRule type="cellIs" dxfId="95" priority="64" operator="equal">
      <formula>0</formula>
    </cfRule>
  </conditionalFormatting>
  <conditionalFormatting sqref="G22">
    <cfRule type="cellIs" dxfId="95" priority="65" operator="equal">
      <formula>0</formula>
    </cfRule>
  </conditionalFormatting>
  <conditionalFormatting sqref="G23">
    <cfRule type="cellIs" dxfId="95" priority="66" operator="equal">
      <formula>0</formula>
    </cfRule>
  </conditionalFormatting>
  <conditionalFormatting sqref="G24">
    <cfRule type="cellIs" dxfId="95" priority="67" operator="equal">
      <formula>0</formula>
    </cfRule>
  </conditionalFormatting>
  <conditionalFormatting sqref="G25">
    <cfRule type="cellIs" dxfId="118" priority="68" operator="between">
      <formula>1</formula>
      <formula>32</formula>
    </cfRule>
  </conditionalFormatting>
  <conditionalFormatting sqref="G25">
    <cfRule type="cellIs" dxfId="95" priority="69" operator="equal">
      <formula>0</formula>
    </cfRule>
  </conditionalFormatting>
  <conditionalFormatting sqref="G26">
    <cfRule type="cellIs" dxfId="118" priority="70" operator="between">
      <formula>1</formula>
      <formula>32</formula>
    </cfRule>
  </conditionalFormatting>
  <conditionalFormatting sqref="G26">
    <cfRule type="cellIs" dxfId="95" priority="71" operator="equal">
      <formula>0</formula>
    </cfRule>
  </conditionalFormatting>
  <conditionalFormatting sqref="G27">
    <cfRule type="cellIs" dxfId="118" priority="72" operator="between">
      <formula>1</formula>
      <formula>32</formula>
    </cfRule>
  </conditionalFormatting>
  <conditionalFormatting sqref="G27">
    <cfRule type="cellIs" dxfId="95" priority="73" operator="equal">
      <formula>0</formula>
    </cfRule>
  </conditionalFormatting>
  <conditionalFormatting sqref="G29">
    <cfRule type="cellIs" dxfId="95" priority="74" operator="equal">
      <formula>0</formula>
    </cfRule>
  </conditionalFormatting>
  <conditionalFormatting sqref="G30">
    <cfRule type="cellIs" dxfId="95" priority="75" operator="equal">
      <formula>0</formula>
    </cfRule>
  </conditionalFormatting>
  <conditionalFormatting sqref="G31">
    <cfRule type="cellIs" dxfId="95" priority="76" operator="equal">
      <formula>0</formula>
    </cfRule>
  </conditionalFormatting>
  <conditionalFormatting sqref="G32">
    <cfRule type="cellIs" dxfId="95" priority="77" operator="equal">
      <formula>0</formula>
    </cfRule>
  </conditionalFormatting>
  <conditionalFormatting sqref="G33">
    <cfRule type="expression" dxfId="116" priority="78">
      <formula>(#REF!+#REF!)&lt;34</formula>
    </cfRule>
  </conditionalFormatting>
  <conditionalFormatting sqref="G33">
    <cfRule type="expression" dxfId="117" priority="79">
      <formula>#REF!=0</formula>
    </cfRule>
  </conditionalFormatting>
  <conditionalFormatting sqref="G33">
    <cfRule type="cellIs" dxfId="95" priority="80" operator="equal">
      <formula>0</formula>
    </cfRule>
  </conditionalFormatting>
  <conditionalFormatting sqref="G34">
    <cfRule type="cellIs" dxfId="95" priority="81" operator="equal">
      <formula>0</formula>
    </cfRule>
  </conditionalFormatting>
  <conditionalFormatting sqref="G35">
    <cfRule type="cellIs" dxfId="95" priority="82" operator="equal">
      <formula>0</formula>
    </cfRule>
  </conditionalFormatting>
  <conditionalFormatting sqref="G38">
    <cfRule type="cellIs" dxfId="115" priority="83" operator="greaterThan">
      <formula>8</formula>
    </cfRule>
  </conditionalFormatting>
  <conditionalFormatting sqref="H8">
    <cfRule type="cellIs" dxfId="95" priority="84" operator="equal">
      <formula>0</formula>
    </cfRule>
  </conditionalFormatting>
  <conditionalFormatting sqref="H9">
    <cfRule type="cellIs" dxfId="95" priority="85" operator="equal">
      <formula>0</formula>
    </cfRule>
  </conditionalFormatting>
  <conditionalFormatting sqref="H10">
    <cfRule type="cellIs" dxfId="95" priority="86" operator="equal">
      <formula>0</formula>
    </cfRule>
  </conditionalFormatting>
  <conditionalFormatting sqref="H11">
    <cfRule type="cellIs" dxfId="95" priority="87" operator="equal">
      <formula>0</formula>
    </cfRule>
  </conditionalFormatting>
  <conditionalFormatting sqref="H12">
    <cfRule type="cellIs" dxfId="95" priority="88" operator="equal">
      <formula>0</formula>
    </cfRule>
  </conditionalFormatting>
  <conditionalFormatting sqref="H13">
    <cfRule type="cellIs" dxfId="95" priority="89" operator="equal">
      <formula>0</formula>
    </cfRule>
  </conditionalFormatting>
  <conditionalFormatting sqref="H14">
    <cfRule type="cellIs" dxfId="95" priority="90" operator="equal">
      <formula>0</formula>
    </cfRule>
  </conditionalFormatting>
  <conditionalFormatting sqref="H15">
    <cfRule type="cellIs" dxfId="95" priority="91" operator="equal">
      <formula>0</formula>
    </cfRule>
  </conditionalFormatting>
  <conditionalFormatting sqref="H16">
    <cfRule type="cellIs" dxfId="95" priority="92" operator="equal">
      <formula>0</formula>
    </cfRule>
  </conditionalFormatting>
  <conditionalFormatting sqref="H17">
    <cfRule type="cellIs" dxfId="95" priority="93" operator="equal">
      <formula>0</formula>
    </cfRule>
  </conditionalFormatting>
  <conditionalFormatting sqref="H18">
    <cfRule type="cellIs" dxfId="95" priority="94" operator="equal">
      <formula>0</formula>
    </cfRule>
  </conditionalFormatting>
  <conditionalFormatting sqref="H19">
    <cfRule type="cellIs" dxfId="95" priority="95" operator="equal">
      <formula>0</formula>
    </cfRule>
  </conditionalFormatting>
  <conditionalFormatting sqref="H20">
    <cfRule type="cellIs" dxfId="95" priority="96" operator="equal">
      <formula>0</formula>
    </cfRule>
  </conditionalFormatting>
  <conditionalFormatting sqref="H21">
    <cfRule type="cellIs" dxfId="95" priority="97" operator="equal">
      <formula>0</formula>
    </cfRule>
  </conditionalFormatting>
  <conditionalFormatting sqref="H22">
    <cfRule type="cellIs" dxfId="95" priority="98" operator="equal">
      <formula>0</formula>
    </cfRule>
  </conditionalFormatting>
  <conditionalFormatting sqref="H23">
    <cfRule type="cellIs" dxfId="95" priority="99" operator="equal">
      <formula>0</formula>
    </cfRule>
  </conditionalFormatting>
  <conditionalFormatting sqref="H24">
    <cfRule type="cellIs" dxfId="95" priority="100" operator="equal">
      <formula>0</formula>
    </cfRule>
  </conditionalFormatting>
  <conditionalFormatting sqref="H25">
    <cfRule type="cellIs" dxfId="95" priority="101" operator="equal">
      <formula>0</formula>
    </cfRule>
  </conditionalFormatting>
  <conditionalFormatting sqref="H26">
    <cfRule type="cellIs" dxfId="95" priority="102" operator="equal">
      <formula>0</formula>
    </cfRule>
  </conditionalFormatting>
  <conditionalFormatting sqref="H27">
    <cfRule type="cellIs" dxfId="95" priority="103" operator="equal">
      <formula>0</formula>
    </cfRule>
  </conditionalFormatting>
  <conditionalFormatting sqref="H29">
    <cfRule type="cellIs" dxfId="95" priority="104" operator="equal">
      <formula>0</formula>
    </cfRule>
  </conditionalFormatting>
  <conditionalFormatting sqref="H30">
    <cfRule type="cellIs" dxfId="95" priority="105" operator="equal">
      <formula>0</formula>
    </cfRule>
  </conditionalFormatting>
  <conditionalFormatting sqref="H31">
    <cfRule type="cellIs" dxfId="95" priority="106" operator="equal">
      <formula>0</formula>
    </cfRule>
  </conditionalFormatting>
  <conditionalFormatting sqref="H32">
    <cfRule type="cellIs" dxfId="95" priority="107" operator="equal">
      <formula>0</formula>
    </cfRule>
  </conditionalFormatting>
  <conditionalFormatting sqref="H33">
    <cfRule type="cellIs" dxfId="95" priority="108" operator="equal">
      <formula>0</formula>
    </cfRule>
  </conditionalFormatting>
  <conditionalFormatting sqref="H34">
    <cfRule type="cellIs" dxfId="95" priority="109" operator="equal">
      <formula>0</formula>
    </cfRule>
  </conditionalFormatting>
  <conditionalFormatting sqref="H35">
    <cfRule type="cellIs" dxfId="95" priority="110" operator="equal">
      <formula>0</formula>
    </cfRule>
  </conditionalFormatting>
  <conditionalFormatting sqref="I8">
    <cfRule type="cellIs" dxfId="114" priority="111" operator="equal">
      <formula>0</formula>
    </cfRule>
  </conditionalFormatting>
  <conditionalFormatting sqref="I9">
    <cfRule type="cellIs" dxfId="114" priority="112" operator="equal">
      <formula>0</formula>
    </cfRule>
  </conditionalFormatting>
  <conditionalFormatting sqref="I10">
    <cfRule type="cellIs" dxfId="114" priority="113" operator="equal">
      <formula>0</formula>
    </cfRule>
  </conditionalFormatting>
  <conditionalFormatting sqref="I11">
    <cfRule type="cellIs" dxfId="114" priority="114" operator="equal">
      <formula>0</formula>
    </cfRule>
  </conditionalFormatting>
  <conditionalFormatting sqref="I12">
    <cfRule type="cellIs" dxfId="114" priority="115" operator="equal">
      <formula>0</formula>
    </cfRule>
  </conditionalFormatting>
  <conditionalFormatting sqref="I13">
    <cfRule type="cellIs" dxfId="114" priority="116" operator="equal">
      <formula>0</formula>
    </cfRule>
  </conditionalFormatting>
  <conditionalFormatting sqref="I14">
    <cfRule type="cellIs" dxfId="114" priority="117" operator="equal">
      <formula>0</formula>
    </cfRule>
  </conditionalFormatting>
  <conditionalFormatting sqref="I15">
    <cfRule type="cellIs" dxfId="114" priority="118" operator="equal">
      <formula>0</formula>
    </cfRule>
  </conditionalFormatting>
  <conditionalFormatting sqref="I16">
    <cfRule type="cellIs" dxfId="114" priority="119" operator="equal">
      <formula>0</formula>
    </cfRule>
  </conditionalFormatting>
  <conditionalFormatting sqref="I17">
    <cfRule type="cellIs" dxfId="114" priority="120" operator="equal">
      <formula>0</formula>
    </cfRule>
  </conditionalFormatting>
  <conditionalFormatting sqref="I18">
    <cfRule type="cellIs" dxfId="114" priority="121" operator="equal">
      <formula>0</formula>
    </cfRule>
  </conditionalFormatting>
  <conditionalFormatting sqref="I19">
    <cfRule type="cellIs" dxfId="114" priority="122" operator="equal">
      <formula>0</formula>
    </cfRule>
  </conditionalFormatting>
  <conditionalFormatting sqref="I20">
    <cfRule type="cellIs" dxfId="114" priority="123" operator="equal">
      <formula>0</formula>
    </cfRule>
  </conditionalFormatting>
  <conditionalFormatting sqref="I21">
    <cfRule type="cellIs" dxfId="114" priority="124" operator="equal">
      <formula>0</formula>
    </cfRule>
  </conditionalFormatting>
  <conditionalFormatting sqref="I22">
    <cfRule type="cellIs" dxfId="114" priority="125" operator="equal">
      <formula>0</formula>
    </cfRule>
  </conditionalFormatting>
  <conditionalFormatting sqref="I23">
    <cfRule type="cellIs" dxfId="114" priority="126" operator="equal">
      <formula>0</formula>
    </cfRule>
  </conditionalFormatting>
  <conditionalFormatting sqref="I24">
    <cfRule type="cellIs" dxfId="114" priority="127" operator="equal">
      <formula>0</formula>
    </cfRule>
  </conditionalFormatting>
  <conditionalFormatting sqref="I25">
    <cfRule type="cellIs" dxfId="118" priority="128" operator="between">
      <formula>1</formula>
      <formula>32</formula>
    </cfRule>
  </conditionalFormatting>
  <conditionalFormatting sqref="I25">
    <cfRule type="cellIs" dxfId="114" priority="129" operator="equal">
      <formula>0</formula>
    </cfRule>
  </conditionalFormatting>
  <conditionalFormatting sqref="I26">
    <cfRule type="cellIs" dxfId="118" priority="130" operator="between">
      <formula>1</formula>
      <formula>32</formula>
    </cfRule>
  </conditionalFormatting>
  <conditionalFormatting sqref="I26">
    <cfRule type="cellIs" dxfId="114" priority="131" operator="equal">
      <formula>0</formula>
    </cfRule>
  </conditionalFormatting>
  <conditionalFormatting sqref="I27">
    <cfRule type="cellIs" dxfId="118" priority="132" operator="between">
      <formula>1</formula>
      <formula>32</formula>
    </cfRule>
  </conditionalFormatting>
  <conditionalFormatting sqref="I27">
    <cfRule type="cellIs" dxfId="114" priority="133" operator="equal">
      <formula>0</formula>
    </cfRule>
  </conditionalFormatting>
  <conditionalFormatting sqref="I29">
    <cfRule type="cellIs" dxfId="114" priority="134" operator="equal">
      <formula>0</formula>
    </cfRule>
  </conditionalFormatting>
  <conditionalFormatting sqref="I30">
    <cfRule type="cellIs" dxfId="114" priority="135" operator="equal">
      <formula>0</formula>
    </cfRule>
  </conditionalFormatting>
  <conditionalFormatting sqref="I31">
    <cfRule type="cellIs" dxfId="114" priority="136" operator="equal">
      <formula>0</formula>
    </cfRule>
  </conditionalFormatting>
  <conditionalFormatting sqref="I32">
    <cfRule type="cellIs" dxfId="114" priority="137" operator="equal">
      <formula>0</formula>
    </cfRule>
  </conditionalFormatting>
  <conditionalFormatting sqref="I33">
    <cfRule type="cellIs" dxfId="114" priority="138" operator="equal">
      <formula>0</formula>
    </cfRule>
  </conditionalFormatting>
  <conditionalFormatting sqref="I34">
    <cfRule type="cellIs" dxfId="114" priority="139" operator="equal">
      <formula>0</formula>
    </cfRule>
  </conditionalFormatting>
  <conditionalFormatting sqref="I35">
    <cfRule type="cellIs" dxfId="114" priority="140" operator="equal">
      <formula>0</formula>
    </cfRule>
  </conditionalFormatting>
  <conditionalFormatting sqref="I36">
    <cfRule type="cellIs" dxfId="111" priority="141" operator="equal">
      <formula>0</formula>
    </cfRule>
  </conditionalFormatting>
  <conditionalFormatting sqref="I36">
    <cfRule type="expression" dxfId="110" priority="142">
      <formula>AND((#REF!="자유학기제만 운영"),(I36&gt;51))</formula>
    </cfRule>
  </conditionalFormatting>
  <conditionalFormatting sqref="I36">
    <cfRule type="expression" dxfId="109" priority="143">
      <formula>AND((#REF!="자유학기제+연계학기 운영"),(I36&gt;51))</formula>
    </cfRule>
  </conditionalFormatting>
  <conditionalFormatting sqref="I36">
    <cfRule type="expression" dxfId="113" priority="144">
      <formula>AND((#REF!="자유학년제만 운영"),(I36&gt;85))</formula>
    </cfRule>
  </conditionalFormatting>
  <conditionalFormatting sqref="I36">
    <cfRule type="expression" dxfId="112" priority="145">
      <formula>AND((#REF!="자유학년제+연계학기 운영"),(I36&gt;85))</formula>
    </cfRule>
  </conditionalFormatting>
  <conditionalFormatting sqref="J25">
    <cfRule type="cellIs" dxfId="118" priority="146" operator="between">
      <formula>1</formula>
      <formula>32</formula>
    </cfRule>
  </conditionalFormatting>
  <conditionalFormatting sqref="J26">
    <cfRule type="cellIs" dxfId="118" priority="147" operator="between">
      <formula>1</formula>
      <formula>32</formula>
    </cfRule>
  </conditionalFormatting>
  <conditionalFormatting sqref="J27">
    <cfRule type="cellIs" dxfId="118" priority="148" operator="between">
      <formula>1</formula>
      <formula>32</formula>
    </cfRule>
  </conditionalFormatting>
  <conditionalFormatting sqref="J38">
    <cfRule type="cellIs" dxfId="115" priority="149" operator="greaterThan">
      <formula>8</formula>
    </cfRule>
  </conditionalFormatting>
  <conditionalFormatting sqref="K25">
    <cfRule type="cellIs" dxfId="118" priority="150" operator="between">
      <formula>1</formula>
      <formula>32</formula>
    </cfRule>
  </conditionalFormatting>
  <conditionalFormatting sqref="K26">
    <cfRule type="cellIs" dxfId="118" priority="151" operator="between">
      <formula>1</formula>
      <formula>32</formula>
    </cfRule>
  </conditionalFormatting>
  <conditionalFormatting sqref="K27">
    <cfRule type="cellIs" dxfId="118" priority="152" operator="between">
      <formula>1</formula>
      <formula>32</formula>
    </cfRule>
  </conditionalFormatting>
  <conditionalFormatting sqref="L8">
    <cfRule type="cellIs" dxfId="95" priority="153" operator="equal">
      <formula>0</formula>
    </cfRule>
  </conditionalFormatting>
  <conditionalFormatting sqref="L9">
    <cfRule type="cellIs" dxfId="95" priority="154" operator="equal">
      <formula>0</formula>
    </cfRule>
  </conditionalFormatting>
  <conditionalFormatting sqref="L10">
    <cfRule type="cellIs" dxfId="95" priority="155" operator="equal">
      <formula>0</formula>
    </cfRule>
  </conditionalFormatting>
  <conditionalFormatting sqref="L11">
    <cfRule type="cellIs" dxfId="95" priority="156" operator="equal">
      <formula>0</formula>
    </cfRule>
  </conditionalFormatting>
  <conditionalFormatting sqref="L12">
    <cfRule type="cellIs" dxfId="95" priority="157" operator="equal">
      <formula>0</formula>
    </cfRule>
  </conditionalFormatting>
  <conditionalFormatting sqref="L13">
    <cfRule type="cellIs" dxfId="95" priority="158" operator="equal">
      <formula>0</formula>
    </cfRule>
  </conditionalFormatting>
  <conditionalFormatting sqref="L14">
    <cfRule type="cellIs" dxfId="95" priority="159" operator="equal">
      <formula>0</formula>
    </cfRule>
  </conditionalFormatting>
  <conditionalFormatting sqref="L15">
    <cfRule type="cellIs" dxfId="95" priority="160" operator="equal">
      <formula>0</formula>
    </cfRule>
  </conditionalFormatting>
  <conditionalFormatting sqref="L16">
    <cfRule type="cellIs" dxfId="95" priority="161" operator="equal">
      <formula>0</formula>
    </cfRule>
  </conditionalFormatting>
  <conditionalFormatting sqref="L17">
    <cfRule type="cellIs" dxfId="95" priority="162" operator="equal">
      <formula>0</formula>
    </cfRule>
  </conditionalFormatting>
  <conditionalFormatting sqref="L18">
    <cfRule type="cellIs" dxfId="95" priority="163" operator="equal">
      <formula>0</formula>
    </cfRule>
  </conditionalFormatting>
  <conditionalFormatting sqref="L19">
    <cfRule type="cellIs" dxfId="95" priority="164" operator="equal">
      <formula>0</formula>
    </cfRule>
  </conditionalFormatting>
  <conditionalFormatting sqref="L20">
    <cfRule type="cellIs" dxfId="95" priority="165" operator="equal">
      <formula>0</formula>
    </cfRule>
  </conditionalFormatting>
  <conditionalFormatting sqref="L21">
    <cfRule type="cellIs" dxfId="95" priority="166" operator="equal">
      <formula>0</formula>
    </cfRule>
  </conditionalFormatting>
  <conditionalFormatting sqref="L22">
    <cfRule type="cellIs" dxfId="95" priority="167" operator="equal">
      <formula>0</formula>
    </cfRule>
  </conditionalFormatting>
  <conditionalFormatting sqref="L23">
    <cfRule type="cellIs" dxfId="95" priority="168" operator="equal">
      <formula>0</formula>
    </cfRule>
  </conditionalFormatting>
  <conditionalFormatting sqref="L24">
    <cfRule type="cellIs" dxfId="95" priority="169" operator="equal">
      <formula>0</formula>
    </cfRule>
  </conditionalFormatting>
  <conditionalFormatting sqref="L25">
    <cfRule type="cellIs" dxfId="95" priority="170" operator="equal">
      <formula>0</formula>
    </cfRule>
  </conditionalFormatting>
  <conditionalFormatting sqref="L26">
    <cfRule type="cellIs" dxfId="95" priority="171" operator="equal">
      <formula>0</formula>
    </cfRule>
  </conditionalFormatting>
  <conditionalFormatting sqref="L27">
    <cfRule type="cellIs" dxfId="95" priority="172" operator="equal">
      <formula>0</formula>
    </cfRule>
  </conditionalFormatting>
  <conditionalFormatting sqref="L29">
    <cfRule type="cellIs" dxfId="95" priority="173" operator="equal">
      <formula>0</formula>
    </cfRule>
  </conditionalFormatting>
  <conditionalFormatting sqref="L30">
    <cfRule type="cellIs" dxfId="95" priority="174" operator="equal">
      <formula>0</formula>
    </cfRule>
  </conditionalFormatting>
  <conditionalFormatting sqref="L31">
    <cfRule type="cellIs" dxfId="95" priority="175" operator="equal">
      <formula>0</formula>
    </cfRule>
  </conditionalFormatting>
  <conditionalFormatting sqref="L32">
    <cfRule type="cellIs" dxfId="95" priority="176" operator="equal">
      <formula>0</formula>
    </cfRule>
  </conditionalFormatting>
  <conditionalFormatting sqref="L33">
    <cfRule type="expression" dxfId="108" priority="177">
      <formula>(#REF!+#REF!)&lt;34</formula>
    </cfRule>
  </conditionalFormatting>
  <conditionalFormatting sqref="L33">
    <cfRule type="expression" dxfId="107" priority="178">
      <formula>#REF!=0</formula>
    </cfRule>
  </conditionalFormatting>
  <conditionalFormatting sqref="L33">
    <cfRule type="cellIs" dxfId="95" priority="179" operator="equal">
      <formula>0</formula>
    </cfRule>
  </conditionalFormatting>
  <conditionalFormatting sqref="L34">
    <cfRule type="cellIs" dxfId="95" priority="180" operator="equal">
      <formula>0</formula>
    </cfRule>
  </conditionalFormatting>
  <conditionalFormatting sqref="L35">
    <cfRule type="cellIs" dxfId="95" priority="181" operator="equal">
      <formula>0</formula>
    </cfRule>
  </conditionalFormatting>
  <conditionalFormatting sqref="L36">
    <cfRule type="cellIs" dxfId="106" priority="182" operator="equal">
      <formula>0</formula>
    </cfRule>
  </conditionalFormatting>
  <conditionalFormatting sqref="L36">
    <cfRule type="expression" dxfId="102" priority="183">
      <formula>AND((#REF!="자유학기제만 운영"),(L36&gt;51))</formula>
    </cfRule>
  </conditionalFormatting>
  <conditionalFormatting sqref="L36">
    <cfRule type="expression" dxfId="103" priority="184">
      <formula>AND((#REF!="자유학기제+연계학기 운영"),(L36&gt;51))</formula>
    </cfRule>
  </conditionalFormatting>
  <conditionalFormatting sqref="L36">
    <cfRule type="expression" dxfId="104" priority="185">
      <formula>AND((#REF!="자유학년제만 운영"),(L36&gt;85))</formula>
    </cfRule>
  </conditionalFormatting>
  <conditionalFormatting sqref="L36">
    <cfRule type="expression" dxfId="105" priority="186">
      <formula>AND((#REF!="자유학년제+연계학기 운영"),(L36&gt;85))</formula>
    </cfRule>
  </conditionalFormatting>
  <conditionalFormatting sqref="M8">
    <cfRule type="cellIs" dxfId="95" priority="187" operator="equal">
      <formula>0</formula>
    </cfRule>
  </conditionalFormatting>
  <conditionalFormatting sqref="M9">
    <cfRule type="cellIs" dxfId="95" priority="188" operator="equal">
      <formula>0</formula>
    </cfRule>
  </conditionalFormatting>
  <conditionalFormatting sqref="M10">
    <cfRule type="cellIs" dxfId="95" priority="189" operator="equal">
      <formula>0</formula>
    </cfRule>
  </conditionalFormatting>
  <conditionalFormatting sqref="M11">
    <cfRule type="cellIs" dxfId="95" priority="190" operator="equal">
      <formula>0</formula>
    </cfRule>
  </conditionalFormatting>
  <conditionalFormatting sqref="M12">
    <cfRule type="cellIs" dxfId="95" priority="191" operator="equal">
      <formula>0</formula>
    </cfRule>
  </conditionalFormatting>
  <conditionalFormatting sqref="M13">
    <cfRule type="cellIs" dxfId="95" priority="192" operator="equal">
      <formula>0</formula>
    </cfRule>
  </conditionalFormatting>
  <conditionalFormatting sqref="M14">
    <cfRule type="cellIs" dxfId="95" priority="193" operator="equal">
      <formula>0</formula>
    </cfRule>
  </conditionalFormatting>
  <conditionalFormatting sqref="M15">
    <cfRule type="cellIs" dxfId="95" priority="194" operator="equal">
      <formula>0</formula>
    </cfRule>
  </conditionalFormatting>
  <conditionalFormatting sqref="M16">
    <cfRule type="cellIs" dxfId="95" priority="195" operator="equal">
      <formula>0</formula>
    </cfRule>
  </conditionalFormatting>
  <conditionalFormatting sqref="M17">
    <cfRule type="cellIs" dxfId="95" priority="196" operator="equal">
      <formula>0</formula>
    </cfRule>
  </conditionalFormatting>
  <conditionalFormatting sqref="M18">
    <cfRule type="cellIs" dxfId="95" priority="197" operator="equal">
      <formula>0</formula>
    </cfRule>
  </conditionalFormatting>
  <conditionalFormatting sqref="M19">
    <cfRule type="cellIs" dxfId="95" priority="198" operator="equal">
      <formula>0</formula>
    </cfRule>
  </conditionalFormatting>
  <conditionalFormatting sqref="M20">
    <cfRule type="cellIs" dxfId="95" priority="199" operator="equal">
      <formula>0</formula>
    </cfRule>
  </conditionalFormatting>
  <conditionalFormatting sqref="M21">
    <cfRule type="cellIs" dxfId="95" priority="200" operator="equal">
      <formula>0</formula>
    </cfRule>
  </conditionalFormatting>
  <conditionalFormatting sqref="M22">
    <cfRule type="cellIs" dxfId="95" priority="201" operator="equal">
      <formula>0</formula>
    </cfRule>
  </conditionalFormatting>
  <conditionalFormatting sqref="M23">
    <cfRule type="cellIs" dxfId="95" priority="202" operator="equal">
      <formula>0</formula>
    </cfRule>
  </conditionalFormatting>
  <conditionalFormatting sqref="M24">
    <cfRule type="cellIs" dxfId="95" priority="203" operator="equal">
      <formula>0</formula>
    </cfRule>
  </conditionalFormatting>
  <conditionalFormatting sqref="M25">
    <cfRule type="cellIs" dxfId="95" priority="204" operator="equal">
      <formula>0</formula>
    </cfRule>
  </conditionalFormatting>
  <conditionalFormatting sqref="M26">
    <cfRule type="cellIs" dxfId="95" priority="205" operator="equal">
      <formula>0</formula>
    </cfRule>
  </conditionalFormatting>
  <conditionalFormatting sqref="M27">
    <cfRule type="cellIs" dxfId="95" priority="206" operator="equal">
      <formula>0</formula>
    </cfRule>
  </conditionalFormatting>
  <conditionalFormatting sqref="M29">
    <cfRule type="cellIs" dxfId="95" priority="207" operator="equal">
      <formula>0</formula>
    </cfRule>
  </conditionalFormatting>
  <conditionalFormatting sqref="M30">
    <cfRule type="cellIs" dxfId="95" priority="208" operator="equal">
      <formula>0</formula>
    </cfRule>
  </conditionalFormatting>
  <conditionalFormatting sqref="M31">
    <cfRule type="cellIs" dxfId="95" priority="209" operator="equal">
      <formula>0</formula>
    </cfRule>
  </conditionalFormatting>
  <conditionalFormatting sqref="M32">
    <cfRule type="cellIs" dxfId="95" priority="210" operator="equal">
      <formula>0</formula>
    </cfRule>
  </conditionalFormatting>
  <conditionalFormatting sqref="M33">
    <cfRule type="expression" dxfId="108" priority="211">
      <formula>(#REF!+#REF!)&lt;34</formula>
    </cfRule>
  </conditionalFormatting>
  <conditionalFormatting sqref="M33">
    <cfRule type="expression" dxfId="107" priority="212">
      <formula>#REF!=0</formula>
    </cfRule>
  </conditionalFormatting>
  <conditionalFormatting sqref="M33">
    <cfRule type="cellIs" dxfId="95" priority="213" operator="equal">
      <formula>0</formula>
    </cfRule>
  </conditionalFormatting>
  <conditionalFormatting sqref="M34">
    <cfRule type="cellIs" dxfId="95" priority="214" operator="equal">
      <formula>0</formula>
    </cfRule>
  </conditionalFormatting>
  <conditionalFormatting sqref="M35">
    <cfRule type="cellIs" dxfId="95" priority="215" operator="equal">
      <formula>0</formula>
    </cfRule>
  </conditionalFormatting>
  <conditionalFormatting sqref="M36">
    <cfRule type="cellIs" dxfId="106" priority="216" operator="equal">
      <formula>0</formula>
    </cfRule>
  </conditionalFormatting>
  <conditionalFormatting sqref="M36">
    <cfRule type="expression" dxfId="102" priority="217">
      <formula>AND((#REF!="자유학기제만 운영"),(L36&gt;51))</formula>
    </cfRule>
  </conditionalFormatting>
  <conditionalFormatting sqref="M36">
    <cfRule type="expression" dxfId="103" priority="218">
      <formula>AND((#REF!="자유학기제+연계학기 운영"),(L36&gt;51))</formula>
    </cfRule>
  </conditionalFormatting>
  <conditionalFormatting sqref="M36">
    <cfRule type="expression" dxfId="104" priority="219">
      <formula>AND((#REF!="자유학년제만 운영"),(L36&gt;85))</formula>
    </cfRule>
  </conditionalFormatting>
  <conditionalFormatting sqref="M36">
    <cfRule type="expression" dxfId="105" priority="220">
      <formula>AND((#REF!="자유학년제+연계학기 운영"),(L36&gt;85))</formula>
    </cfRule>
  </conditionalFormatting>
  <conditionalFormatting sqref="M38">
    <cfRule type="cellIs" dxfId="101" priority="221" operator="greaterThan">
      <formula>8</formula>
    </cfRule>
  </conditionalFormatting>
  <conditionalFormatting sqref="N8">
    <cfRule type="cellIs" dxfId="95" priority="222" operator="equal">
      <formula>0</formula>
    </cfRule>
  </conditionalFormatting>
  <conditionalFormatting sqref="N9">
    <cfRule type="cellIs" dxfId="95" priority="223" operator="equal">
      <formula>0</formula>
    </cfRule>
  </conditionalFormatting>
  <conditionalFormatting sqref="N10">
    <cfRule type="cellIs" dxfId="95" priority="224" operator="equal">
      <formula>0</formula>
    </cfRule>
  </conditionalFormatting>
  <conditionalFormatting sqref="N11">
    <cfRule type="cellIs" dxfId="95" priority="225" operator="equal">
      <formula>0</formula>
    </cfRule>
  </conditionalFormatting>
  <conditionalFormatting sqref="N12">
    <cfRule type="cellIs" dxfId="95" priority="226" operator="equal">
      <formula>0</formula>
    </cfRule>
  </conditionalFormatting>
  <conditionalFormatting sqref="N13">
    <cfRule type="cellIs" dxfId="95" priority="227" operator="equal">
      <formula>0</formula>
    </cfRule>
  </conditionalFormatting>
  <conditionalFormatting sqref="N14">
    <cfRule type="cellIs" dxfId="95" priority="228" operator="equal">
      <formula>0</formula>
    </cfRule>
  </conditionalFormatting>
  <conditionalFormatting sqref="N15">
    <cfRule type="cellIs" dxfId="95" priority="229" operator="equal">
      <formula>0</formula>
    </cfRule>
  </conditionalFormatting>
  <conditionalFormatting sqref="N16">
    <cfRule type="cellIs" dxfId="95" priority="230" operator="equal">
      <formula>0</formula>
    </cfRule>
  </conditionalFormatting>
  <conditionalFormatting sqref="N17">
    <cfRule type="cellIs" dxfId="95" priority="231" operator="equal">
      <formula>0</formula>
    </cfRule>
  </conditionalFormatting>
  <conditionalFormatting sqref="N18">
    <cfRule type="cellIs" dxfId="95" priority="232" operator="equal">
      <formula>0</formula>
    </cfRule>
  </conditionalFormatting>
  <conditionalFormatting sqref="N19">
    <cfRule type="cellIs" dxfId="95" priority="233" operator="equal">
      <formula>0</formula>
    </cfRule>
  </conditionalFormatting>
  <conditionalFormatting sqref="N20">
    <cfRule type="cellIs" dxfId="95" priority="234" operator="equal">
      <formula>0</formula>
    </cfRule>
  </conditionalFormatting>
  <conditionalFormatting sqref="N21">
    <cfRule type="cellIs" dxfId="95" priority="235" operator="equal">
      <formula>0</formula>
    </cfRule>
  </conditionalFormatting>
  <conditionalFormatting sqref="N22">
    <cfRule type="cellIs" dxfId="95" priority="236" operator="equal">
      <formula>0</formula>
    </cfRule>
  </conditionalFormatting>
  <conditionalFormatting sqref="N23">
    <cfRule type="cellIs" dxfId="95" priority="237" operator="equal">
      <formula>0</formula>
    </cfRule>
  </conditionalFormatting>
  <conditionalFormatting sqref="N24">
    <cfRule type="cellIs" dxfId="95" priority="238" operator="equal">
      <formula>0</formula>
    </cfRule>
  </conditionalFormatting>
  <conditionalFormatting sqref="N25">
    <cfRule type="cellIs" dxfId="95" priority="239" operator="equal">
      <formula>0</formula>
    </cfRule>
  </conditionalFormatting>
  <conditionalFormatting sqref="N26">
    <cfRule type="cellIs" dxfId="95" priority="240" operator="equal">
      <formula>0</formula>
    </cfRule>
  </conditionalFormatting>
  <conditionalFormatting sqref="N27">
    <cfRule type="cellIs" dxfId="95" priority="241" operator="equal">
      <formula>0</formula>
    </cfRule>
  </conditionalFormatting>
  <conditionalFormatting sqref="N29">
    <cfRule type="cellIs" dxfId="95" priority="242" operator="equal">
      <formula>0</formula>
    </cfRule>
  </conditionalFormatting>
  <conditionalFormatting sqref="N30">
    <cfRule type="cellIs" dxfId="95" priority="243" operator="equal">
      <formula>0</formula>
    </cfRule>
  </conditionalFormatting>
  <conditionalFormatting sqref="N31">
    <cfRule type="cellIs" dxfId="95" priority="244" operator="equal">
      <formula>0</formula>
    </cfRule>
  </conditionalFormatting>
  <conditionalFormatting sqref="N32">
    <cfRule type="cellIs" dxfId="95" priority="245" operator="equal">
      <formula>0</formula>
    </cfRule>
  </conditionalFormatting>
  <conditionalFormatting sqref="N33">
    <cfRule type="expression" dxfId="108" priority="246">
      <formula>(#REF!+#REF!)&lt;34</formula>
    </cfRule>
  </conditionalFormatting>
  <conditionalFormatting sqref="N33">
    <cfRule type="expression" dxfId="107" priority="247">
      <formula>#REF!=0</formula>
    </cfRule>
  </conditionalFormatting>
  <conditionalFormatting sqref="N33">
    <cfRule type="cellIs" dxfId="95" priority="248" operator="equal">
      <formula>0</formula>
    </cfRule>
  </conditionalFormatting>
  <conditionalFormatting sqref="N34">
    <cfRule type="cellIs" dxfId="95" priority="249" operator="equal">
      <formula>0</formula>
    </cfRule>
  </conditionalFormatting>
  <conditionalFormatting sqref="N35">
    <cfRule type="cellIs" dxfId="95" priority="250" operator="equal">
      <formula>0</formula>
    </cfRule>
  </conditionalFormatting>
  <conditionalFormatting sqref="N36">
    <cfRule type="cellIs" dxfId="106" priority="251" operator="equal">
      <formula>0</formula>
    </cfRule>
  </conditionalFormatting>
  <conditionalFormatting sqref="N36">
    <cfRule type="expression" dxfId="102" priority="252">
      <formula>AND((#REF!="자유학기제만 운영"),(L36&gt;51))</formula>
    </cfRule>
  </conditionalFormatting>
  <conditionalFormatting sqref="N36">
    <cfRule type="expression" dxfId="103" priority="253">
      <formula>AND((#REF!="자유학기제+연계학기 운영"),(L36&gt;51))</formula>
    </cfRule>
  </conditionalFormatting>
  <conditionalFormatting sqref="N36">
    <cfRule type="expression" dxfId="104" priority="254">
      <formula>AND((#REF!="자유학년제만 운영"),(L36&gt;85))</formula>
    </cfRule>
  </conditionalFormatting>
  <conditionalFormatting sqref="N36">
    <cfRule type="expression" dxfId="105" priority="255">
      <formula>AND((#REF!="자유학년제+연계학기 운영"),(L36&gt;85))</formula>
    </cfRule>
  </conditionalFormatting>
  <conditionalFormatting sqref="N38">
    <cfRule type="cellIs" dxfId="101" priority="256" operator="greaterThan">
      <formula>8</formula>
    </cfRule>
  </conditionalFormatting>
  <conditionalFormatting sqref="O8">
    <cfRule type="cellIs" dxfId="95" priority="257" operator="equal">
      <formula>0</formula>
    </cfRule>
  </conditionalFormatting>
  <conditionalFormatting sqref="O9">
    <cfRule type="cellIs" dxfId="95" priority="258" operator="equal">
      <formula>0</formula>
    </cfRule>
  </conditionalFormatting>
  <conditionalFormatting sqref="O10">
    <cfRule type="cellIs" dxfId="95" priority="259" operator="equal">
      <formula>0</formula>
    </cfRule>
  </conditionalFormatting>
  <conditionalFormatting sqref="O11">
    <cfRule type="cellIs" dxfId="95" priority="260" operator="equal">
      <formula>0</formula>
    </cfRule>
  </conditionalFormatting>
  <conditionalFormatting sqref="O12">
    <cfRule type="cellIs" dxfId="95" priority="261" operator="equal">
      <formula>0</formula>
    </cfRule>
  </conditionalFormatting>
  <conditionalFormatting sqref="O13">
    <cfRule type="cellIs" dxfId="95" priority="262" operator="equal">
      <formula>0</formula>
    </cfRule>
  </conditionalFormatting>
  <conditionalFormatting sqref="O14">
    <cfRule type="cellIs" dxfId="95" priority="263" operator="equal">
      <formula>0</formula>
    </cfRule>
  </conditionalFormatting>
  <conditionalFormatting sqref="O15">
    <cfRule type="cellIs" dxfId="95" priority="264" operator="equal">
      <formula>0</formula>
    </cfRule>
  </conditionalFormatting>
  <conditionalFormatting sqref="O16">
    <cfRule type="cellIs" dxfId="95" priority="265" operator="equal">
      <formula>0</formula>
    </cfRule>
  </conditionalFormatting>
  <conditionalFormatting sqref="O17">
    <cfRule type="cellIs" dxfId="95" priority="266" operator="equal">
      <formula>0</formula>
    </cfRule>
  </conditionalFormatting>
  <conditionalFormatting sqref="O18">
    <cfRule type="cellIs" dxfId="95" priority="267" operator="equal">
      <formula>0</formula>
    </cfRule>
  </conditionalFormatting>
  <conditionalFormatting sqref="O19">
    <cfRule type="cellIs" dxfId="95" priority="268" operator="equal">
      <formula>0</formula>
    </cfRule>
  </conditionalFormatting>
  <conditionalFormatting sqref="O20">
    <cfRule type="cellIs" dxfId="95" priority="269" operator="equal">
      <formula>0</formula>
    </cfRule>
  </conditionalFormatting>
  <conditionalFormatting sqref="O21">
    <cfRule type="cellIs" dxfId="95" priority="270" operator="equal">
      <formula>0</formula>
    </cfRule>
  </conditionalFormatting>
  <conditionalFormatting sqref="O22">
    <cfRule type="cellIs" dxfId="95" priority="271" operator="equal">
      <formula>0</formula>
    </cfRule>
  </conditionalFormatting>
  <conditionalFormatting sqref="O23">
    <cfRule type="cellIs" dxfId="95" priority="272" operator="equal">
      <formula>0</formula>
    </cfRule>
  </conditionalFormatting>
  <conditionalFormatting sqref="O24">
    <cfRule type="cellIs" dxfId="95" priority="273" operator="equal">
      <formula>0</formula>
    </cfRule>
  </conditionalFormatting>
  <conditionalFormatting sqref="O25">
    <cfRule type="cellIs" dxfId="95" priority="274" operator="equal">
      <formula>0</formula>
    </cfRule>
  </conditionalFormatting>
  <conditionalFormatting sqref="O26">
    <cfRule type="cellIs" dxfId="95" priority="275" operator="equal">
      <formula>0</formula>
    </cfRule>
  </conditionalFormatting>
  <conditionalFormatting sqref="O27">
    <cfRule type="cellIs" dxfId="95" priority="276" operator="equal">
      <formula>0</formula>
    </cfRule>
  </conditionalFormatting>
  <conditionalFormatting sqref="O29">
    <cfRule type="cellIs" dxfId="95" priority="277" operator="equal">
      <formula>0</formula>
    </cfRule>
  </conditionalFormatting>
  <conditionalFormatting sqref="O30">
    <cfRule type="cellIs" dxfId="95" priority="278" operator="equal">
      <formula>0</formula>
    </cfRule>
  </conditionalFormatting>
  <conditionalFormatting sqref="O31">
    <cfRule type="cellIs" dxfId="95" priority="279" operator="equal">
      <formula>0</formula>
    </cfRule>
  </conditionalFormatting>
  <conditionalFormatting sqref="O32">
    <cfRule type="cellIs" dxfId="95" priority="280" operator="equal">
      <formula>0</formula>
    </cfRule>
  </conditionalFormatting>
  <conditionalFormatting sqref="O33">
    <cfRule type="expression" dxfId="108" priority="281">
      <formula>(#REF!+#REF!)&lt;34</formula>
    </cfRule>
  </conditionalFormatting>
  <conditionalFormatting sqref="O33">
    <cfRule type="expression" dxfId="107" priority="282">
      <formula>#REF!=0</formula>
    </cfRule>
  </conditionalFormatting>
  <conditionalFormatting sqref="O33">
    <cfRule type="cellIs" dxfId="95" priority="283" operator="equal">
      <formula>0</formula>
    </cfRule>
  </conditionalFormatting>
  <conditionalFormatting sqref="O34">
    <cfRule type="cellIs" dxfId="95" priority="284" operator="equal">
      <formula>0</formula>
    </cfRule>
  </conditionalFormatting>
  <conditionalFormatting sqref="O35">
    <cfRule type="cellIs" dxfId="95" priority="285" operator="equal">
      <formula>0</formula>
    </cfRule>
  </conditionalFormatting>
  <conditionalFormatting sqref="O36">
    <cfRule type="cellIs" dxfId="106" priority="286" operator="equal">
      <formula>0</formula>
    </cfRule>
  </conditionalFormatting>
  <conditionalFormatting sqref="O36">
    <cfRule type="expression" dxfId="102" priority="287">
      <formula>AND((#REF!="자유학기제만 운영"),(L36&gt;51))</formula>
    </cfRule>
  </conditionalFormatting>
  <conditionalFormatting sqref="O36">
    <cfRule type="expression" dxfId="103" priority="288">
      <formula>AND((#REF!="자유학기제+연계학기 운영"),(L36&gt;51))</formula>
    </cfRule>
  </conditionalFormatting>
  <conditionalFormatting sqref="O36">
    <cfRule type="expression" dxfId="104" priority="289">
      <formula>AND((#REF!="자유학년제만 운영"),(L36&gt;85))</formula>
    </cfRule>
  </conditionalFormatting>
  <conditionalFormatting sqref="O36">
    <cfRule type="expression" dxfId="105" priority="290">
      <formula>AND((#REF!="자유학년제+연계학기 운영"),(L36&gt;85))</formula>
    </cfRule>
  </conditionalFormatting>
  <conditionalFormatting sqref="O38">
    <cfRule type="cellIs" dxfId="101" priority="291" operator="greaterThan">
      <formula>8</formula>
    </cfRule>
  </conditionalFormatting>
  <conditionalFormatting sqref="P8">
    <cfRule type="cellIs" dxfId="95" priority="292" operator="equal">
      <formula>0</formula>
    </cfRule>
  </conditionalFormatting>
  <conditionalFormatting sqref="P9">
    <cfRule type="cellIs" dxfId="95" priority="293" operator="equal">
      <formula>0</formula>
    </cfRule>
  </conditionalFormatting>
  <conditionalFormatting sqref="P10">
    <cfRule type="cellIs" dxfId="95" priority="294" operator="equal">
      <formula>0</formula>
    </cfRule>
  </conditionalFormatting>
  <conditionalFormatting sqref="P11">
    <cfRule type="cellIs" dxfId="95" priority="295" operator="equal">
      <formula>0</formula>
    </cfRule>
  </conditionalFormatting>
  <conditionalFormatting sqref="P12">
    <cfRule type="cellIs" dxfId="95" priority="296" operator="equal">
      <formula>0</formula>
    </cfRule>
  </conditionalFormatting>
  <conditionalFormatting sqref="P13">
    <cfRule type="cellIs" dxfId="95" priority="297" operator="equal">
      <formula>0</formula>
    </cfRule>
  </conditionalFormatting>
  <conditionalFormatting sqref="P14">
    <cfRule type="cellIs" dxfId="95" priority="298" operator="equal">
      <formula>0</formula>
    </cfRule>
  </conditionalFormatting>
  <conditionalFormatting sqref="P15">
    <cfRule type="cellIs" dxfId="95" priority="299" operator="equal">
      <formula>0</formula>
    </cfRule>
  </conditionalFormatting>
  <conditionalFormatting sqref="P16">
    <cfRule type="cellIs" dxfId="95" priority="300" operator="equal">
      <formula>0</formula>
    </cfRule>
  </conditionalFormatting>
  <conditionalFormatting sqref="P17">
    <cfRule type="cellIs" dxfId="95" priority="301" operator="equal">
      <formula>0</formula>
    </cfRule>
  </conditionalFormatting>
  <conditionalFormatting sqref="P18">
    <cfRule type="cellIs" dxfId="95" priority="302" operator="equal">
      <formula>0</formula>
    </cfRule>
  </conditionalFormatting>
  <conditionalFormatting sqref="P19">
    <cfRule type="cellIs" dxfId="95" priority="303" operator="equal">
      <formula>0</formula>
    </cfRule>
  </conditionalFormatting>
  <conditionalFormatting sqref="P20">
    <cfRule type="cellIs" dxfId="95" priority="304" operator="equal">
      <formula>0</formula>
    </cfRule>
  </conditionalFormatting>
  <conditionalFormatting sqref="P21">
    <cfRule type="cellIs" dxfId="95" priority="305" operator="equal">
      <formula>0</formula>
    </cfRule>
  </conditionalFormatting>
  <conditionalFormatting sqref="P22">
    <cfRule type="cellIs" dxfId="95" priority="306" operator="equal">
      <formula>0</formula>
    </cfRule>
  </conditionalFormatting>
  <conditionalFormatting sqref="P23">
    <cfRule type="cellIs" dxfId="95" priority="307" operator="equal">
      <formula>0</formula>
    </cfRule>
  </conditionalFormatting>
  <conditionalFormatting sqref="P24">
    <cfRule type="cellIs" dxfId="95" priority="308" operator="equal">
      <formula>0</formula>
    </cfRule>
  </conditionalFormatting>
  <conditionalFormatting sqref="P25">
    <cfRule type="cellIs" dxfId="95" priority="309" operator="equal">
      <formula>0</formula>
    </cfRule>
  </conditionalFormatting>
  <conditionalFormatting sqref="P26">
    <cfRule type="cellIs" dxfId="95" priority="310" operator="equal">
      <formula>0</formula>
    </cfRule>
  </conditionalFormatting>
  <conditionalFormatting sqref="P27">
    <cfRule type="cellIs" dxfId="95" priority="311" operator="equal">
      <formula>0</formula>
    </cfRule>
  </conditionalFormatting>
  <conditionalFormatting sqref="P29">
    <cfRule type="cellIs" dxfId="95" priority="312" operator="equal">
      <formula>0</formula>
    </cfRule>
  </conditionalFormatting>
  <conditionalFormatting sqref="P30">
    <cfRule type="cellIs" dxfId="95" priority="313" operator="equal">
      <formula>0</formula>
    </cfRule>
  </conditionalFormatting>
  <conditionalFormatting sqref="P31">
    <cfRule type="cellIs" dxfId="95" priority="314" operator="equal">
      <formula>0</formula>
    </cfRule>
  </conditionalFormatting>
  <conditionalFormatting sqref="P32">
    <cfRule type="cellIs" dxfId="95" priority="315" operator="equal">
      <formula>0</formula>
    </cfRule>
  </conditionalFormatting>
  <conditionalFormatting sqref="P33">
    <cfRule type="expression" dxfId="108" priority="316">
      <formula>(#REF!+#REF!)&lt;34</formula>
    </cfRule>
  </conditionalFormatting>
  <conditionalFormatting sqref="P33">
    <cfRule type="expression" dxfId="107" priority="317">
      <formula>#REF!=0</formula>
    </cfRule>
  </conditionalFormatting>
  <conditionalFormatting sqref="P33">
    <cfRule type="cellIs" dxfId="95" priority="318" operator="equal">
      <formula>0</formula>
    </cfRule>
  </conditionalFormatting>
  <conditionalFormatting sqref="P34">
    <cfRule type="cellIs" dxfId="95" priority="319" operator="equal">
      <formula>0</formula>
    </cfRule>
  </conditionalFormatting>
  <conditionalFormatting sqref="P35">
    <cfRule type="cellIs" dxfId="95" priority="320" operator="equal">
      <formula>0</formula>
    </cfRule>
  </conditionalFormatting>
  <conditionalFormatting sqref="P36">
    <cfRule type="cellIs" dxfId="106" priority="321" operator="equal">
      <formula>0</formula>
    </cfRule>
  </conditionalFormatting>
  <conditionalFormatting sqref="P36">
    <cfRule type="expression" dxfId="102" priority="322">
      <formula>AND((#REF!="자유학기제만 운영"),(L36&gt;51))</formula>
    </cfRule>
  </conditionalFormatting>
  <conditionalFormatting sqref="P36">
    <cfRule type="expression" dxfId="103" priority="323">
      <formula>AND((#REF!="자유학기제+연계학기 운영"),(L36&gt;51))</formula>
    </cfRule>
  </conditionalFormatting>
  <conditionalFormatting sqref="P36">
    <cfRule type="expression" dxfId="104" priority="324">
      <formula>AND((#REF!="자유학년제만 운영"),(L36&gt;85))</formula>
    </cfRule>
  </conditionalFormatting>
  <conditionalFormatting sqref="P36">
    <cfRule type="expression" dxfId="105" priority="325">
      <formula>AND((#REF!="자유학년제+연계학기 운영"),(L36&gt;85))</formula>
    </cfRule>
  </conditionalFormatting>
  <conditionalFormatting sqref="P38">
    <cfRule type="cellIs" dxfId="101" priority="326" operator="greaterThan">
      <formula>8</formula>
    </cfRule>
  </conditionalFormatting>
  <conditionalFormatting sqref="Q8">
    <cfRule type="cellIs" dxfId="114" priority="327" operator="equal">
      <formula>0</formula>
    </cfRule>
  </conditionalFormatting>
  <conditionalFormatting sqref="Q9">
    <cfRule type="cellIs" dxfId="114" priority="328" operator="equal">
      <formula>0</formula>
    </cfRule>
  </conditionalFormatting>
  <conditionalFormatting sqref="Q10">
    <cfRule type="cellIs" dxfId="114" priority="329" operator="equal">
      <formula>0</formula>
    </cfRule>
  </conditionalFormatting>
  <conditionalFormatting sqref="Q11">
    <cfRule type="cellIs" dxfId="114" priority="330" operator="equal">
      <formula>0</formula>
    </cfRule>
  </conditionalFormatting>
  <conditionalFormatting sqref="Q12">
    <cfRule type="cellIs" dxfId="114" priority="331" operator="equal">
      <formula>0</formula>
    </cfRule>
  </conditionalFormatting>
  <conditionalFormatting sqref="Q13">
    <cfRule type="cellIs" dxfId="114" priority="332" operator="equal">
      <formula>0</formula>
    </cfRule>
  </conditionalFormatting>
  <conditionalFormatting sqref="Q14">
    <cfRule type="cellIs" dxfId="114" priority="333" operator="equal">
      <formula>0</formula>
    </cfRule>
  </conditionalFormatting>
  <conditionalFormatting sqref="Q15">
    <cfRule type="cellIs" dxfId="114" priority="334" operator="equal">
      <formula>0</formula>
    </cfRule>
  </conditionalFormatting>
  <conditionalFormatting sqref="Q16">
    <cfRule type="cellIs" dxfId="114" priority="335" operator="equal">
      <formula>0</formula>
    </cfRule>
  </conditionalFormatting>
  <conditionalFormatting sqref="Q17">
    <cfRule type="cellIs" dxfId="114" priority="336" operator="equal">
      <formula>0</formula>
    </cfRule>
  </conditionalFormatting>
  <conditionalFormatting sqref="Q18">
    <cfRule type="cellIs" dxfId="114" priority="337" operator="equal">
      <formula>0</formula>
    </cfRule>
  </conditionalFormatting>
  <conditionalFormatting sqref="Q19">
    <cfRule type="cellIs" dxfId="114" priority="338" operator="equal">
      <formula>0</formula>
    </cfRule>
  </conditionalFormatting>
  <conditionalFormatting sqref="Q20">
    <cfRule type="cellIs" dxfId="114" priority="339" operator="equal">
      <formula>0</formula>
    </cfRule>
  </conditionalFormatting>
  <conditionalFormatting sqref="Q21">
    <cfRule type="cellIs" dxfId="114" priority="340" operator="equal">
      <formula>0</formula>
    </cfRule>
  </conditionalFormatting>
  <conditionalFormatting sqref="Q22">
    <cfRule type="cellIs" dxfId="114" priority="341" operator="equal">
      <formula>0</formula>
    </cfRule>
  </conditionalFormatting>
  <conditionalFormatting sqref="Q23">
    <cfRule type="cellIs" dxfId="114" priority="342" operator="equal">
      <formula>0</formula>
    </cfRule>
  </conditionalFormatting>
  <conditionalFormatting sqref="Q24">
    <cfRule type="cellIs" dxfId="114" priority="343" operator="equal">
      <formula>0</formula>
    </cfRule>
  </conditionalFormatting>
  <conditionalFormatting sqref="Q25">
    <cfRule type="cellIs" dxfId="114" priority="344" operator="equal">
      <formula>0</formula>
    </cfRule>
  </conditionalFormatting>
  <conditionalFormatting sqref="Q26">
    <cfRule type="cellIs" dxfId="114" priority="345" operator="equal">
      <formula>0</formula>
    </cfRule>
  </conditionalFormatting>
  <conditionalFormatting sqref="Q27">
    <cfRule type="cellIs" dxfId="114" priority="346" operator="equal">
      <formula>0</formula>
    </cfRule>
  </conditionalFormatting>
  <conditionalFormatting sqref="Q29">
    <cfRule type="cellIs" dxfId="114" priority="347" operator="equal">
      <formula>0</formula>
    </cfRule>
  </conditionalFormatting>
  <conditionalFormatting sqref="Q30">
    <cfRule type="cellIs" dxfId="114" priority="348" operator="equal">
      <formula>0</formula>
    </cfRule>
  </conditionalFormatting>
  <conditionalFormatting sqref="Q31">
    <cfRule type="cellIs" dxfId="114" priority="349" operator="equal">
      <formula>0</formula>
    </cfRule>
  </conditionalFormatting>
  <conditionalFormatting sqref="Q32">
    <cfRule type="cellIs" dxfId="114" priority="350" operator="equal">
      <formula>0</formula>
    </cfRule>
  </conditionalFormatting>
  <conditionalFormatting sqref="Q33">
    <cfRule type="cellIs" dxfId="114" priority="351" operator="equal">
      <formula>0</formula>
    </cfRule>
  </conditionalFormatting>
  <conditionalFormatting sqref="Q34">
    <cfRule type="cellIs" dxfId="114" priority="352" operator="equal">
      <formula>0</formula>
    </cfRule>
  </conditionalFormatting>
  <conditionalFormatting sqref="Q35">
    <cfRule type="cellIs" dxfId="114" priority="353" operator="equal">
      <formula>0</formula>
    </cfRule>
  </conditionalFormatting>
  <conditionalFormatting sqref="R8">
    <cfRule type="cellIs" dxfId="114" priority="354" operator="equal">
      <formula>0</formula>
    </cfRule>
  </conditionalFormatting>
  <conditionalFormatting sqref="R9">
    <cfRule type="cellIs" dxfId="114" priority="355" operator="equal">
      <formula>0</formula>
    </cfRule>
  </conditionalFormatting>
  <conditionalFormatting sqref="R10">
    <cfRule type="cellIs" dxfId="114" priority="356" operator="equal">
      <formula>0</formula>
    </cfRule>
  </conditionalFormatting>
  <conditionalFormatting sqref="R11">
    <cfRule type="cellIs" dxfId="114" priority="357" operator="equal">
      <formula>0</formula>
    </cfRule>
  </conditionalFormatting>
  <conditionalFormatting sqref="R12">
    <cfRule type="cellIs" dxfId="114" priority="358" operator="equal">
      <formula>0</formula>
    </cfRule>
  </conditionalFormatting>
  <conditionalFormatting sqref="R13">
    <cfRule type="cellIs" dxfId="114" priority="359" operator="equal">
      <formula>0</formula>
    </cfRule>
  </conditionalFormatting>
  <conditionalFormatting sqref="R14">
    <cfRule type="cellIs" dxfId="114" priority="360" operator="equal">
      <formula>0</formula>
    </cfRule>
  </conditionalFormatting>
  <conditionalFormatting sqref="R15">
    <cfRule type="cellIs" dxfId="114" priority="361" operator="equal">
      <formula>0</formula>
    </cfRule>
  </conditionalFormatting>
  <conditionalFormatting sqref="R16">
    <cfRule type="cellIs" dxfId="114" priority="362" operator="equal">
      <formula>0</formula>
    </cfRule>
  </conditionalFormatting>
  <conditionalFormatting sqref="R17">
    <cfRule type="cellIs" dxfId="114" priority="363" operator="equal">
      <formula>0</formula>
    </cfRule>
  </conditionalFormatting>
  <conditionalFormatting sqref="R18">
    <cfRule type="cellIs" dxfId="114" priority="364" operator="equal">
      <formula>0</formula>
    </cfRule>
  </conditionalFormatting>
  <conditionalFormatting sqref="R19">
    <cfRule type="cellIs" dxfId="114" priority="365" operator="equal">
      <formula>0</formula>
    </cfRule>
  </conditionalFormatting>
  <conditionalFormatting sqref="R20">
    <cfRule type="cellIs" dxfId="114" priority="366" operator="equal">
      <formula>0</formula>
    </cfRule>
  </conditionalFormatting>
  <conditionalFormatting sqref="R21">
    <cfRule type="cellIs" dxfId="114" priority="367" operator="equal">
      <formula>0</formula>
    </cfRule>
  </conditionalFormatting>
  <conditionalFormatting sqref="R22">
    <cfRule type="cellIs" dxfId="114" priority="368" operator="equal">
      <formula>0</formula>
    </cfRule>
  </conditionalFormatting>
  <conditionalFormatting sqref="R23">
    <cfRule type="cellIs" dxfId="114" priority="369" operator="equal">
      <formula>0</formula>
    </cfRule>
  </conditionalFormatting>
  <conditionalFormatting sqref="R24">
    <cfRule type="cellIs" dxfId="114" priority="370" operator="equal">
      <formula>0</formula>
    </cfRule>
  </conditionalFormatting>
  <conditionalFormatting sqref="R25">
    <cfRule type="cellIs" dxfId="114" priority="371" operator="equal">
      <formula>0</formula>
    </cfRule>
  </conditionalFormatting>
  <conditionalFormatting sqref="R26">
    <cfRule type="cellIs" dxfId="114" priority="372" operator="equal">
      <formula>0</formula>
    </cfRule>
  </conditionalFormatting>
  <conditionalFormatting sqref="R27">
    <cfRule type="cellIs" dxfId="114" priority="373" operator="equal">
      <formula>0</formula>
    </cfRule>
  </conditionalFormatting>
  <conditionalFormatting sqref="R28">
    <cfRule type="cellIs" dxfId="99" priority="374" operator="notBetween">
      <formula>3060*0.8</formula>
      <formula>3060*1.2</formula>
    </cfRule>
  </conditionalFormatting>
  <conditionalFormatting sqref="R29">
    <cfRule type="cellIs" dxfId="114" priority="375" operator="equal">
      <formula>0</formula>
    </cfRule>
  </conditionalFormatting>
  <conditionalFormatting sqref="R30">
    <cfRule type="cellIs" dxfId="114" priority="376" operator="equal">
      <formula>0</formula>
    </cfRule>
  </conditionalFormatting>
  <conditionalFormatting sqref="R31">
    <cfRule type="cellIs" dxfId="114" priority="377" operator="equal">
      <formula>0</formula>
    </cfRule>
  </conditionalFormatting>
  <conditionalFormatting sqref="R32">
    <cfRule type="cellIs" dxfId="114" priority="378" operator="equal">
      <formula>0</formula>
    </cfRule>
  </conditionalFormatting>
  <conditionalFormatting sqref="R33">
    <cfRule type="cellIs" dxfId="114" priority="379" operator="equal">
      <formula>0</formula>
    </cfRule>
  </conditionalFormatting>
  <conditionalFormatting sqref="R34">
    <cfRule type="cellIs" dxfId="114" priority="380" operator="equal">
      <formula>0</formula>
    </cfRule>
  </conditionalFormatting>
  <conditionalFormatting sqref="R35">
    <cfRule type="cellIs" dxfId="114" priority="381" operator="equal">
      <formula>0</formula>
    </cfRule>
  </conditionalFormatting>
  <conditionalFormatting sqref="R36">
    <cfRule type="expression" dxfId="98" priority="382">
      <formula>SUM(R29:R35)&lt;306</formula>
    </cfRule>
  </conditionalFormatting>
  <conditionalFormatting sqref="R37">
    <cfRule type="cellIs" dxfId="100" priority="383" operator="lessThan">
      <formula>3366</formula>
    </cfRule>
  </conditionalFormatting>
  <conditionalFormatting sqref="S8">
    <cfRule type="cellIs" dxfId="114" priority="384" operator="equal">
      <formula>0</formula>
    </cfRule>
  </conditionalFormatting>
  <conditionalFormatting sqref="S9">
    <cfRule type="cellIs" dxfId="114" priority="385" operator="equal">
      <formula>0</formula>
    </cfRule>
  </conditionalFormatting>
  <conditionalFormatting sqref="S10">
    <cfRule type="cellIs" dxfId="114" priority="386" operator="equal">
      <formula>0</formula>
    </cfRule>
  </conditionalFormatting>
  <conditionalFormatting sqref="S11">
    <cfRule type="cellIs" dxfId="114" priority="387" operator="equal">
      <formula>0</formula>
    </cfRule>
  </conditionalFormatting>
  <conditionalFormatting sqref="S12">
    <cfRule type="cellIs" dxfId="114" priority="388" operator="equal">
      <formula>0</formula>
    </cfRule>
  </conditionalFormatting>
  <conditionalFormatting sqref="S13">
    <cfRule type="cellIs" dxfId="114" priority="389" operator="equal">
      <formula>0</formula>
    </cfRule>
  </conditionalFormatting>
  <conditionalFormatting sqref="S14">
    <cfRule type="cellIs" dxfId="114" priority="390" operator="equal">
      <formula>0</formula>
    </cfRule>
  </conditionalFormatting>
  <conditionalFormatting sqref="S15">
    <cfRule type="cellIs" dxfId="114" priority="391" operator="equal">
      <formula>0</formula>
    </cfRule>
  </conditionalFormatting>
  <conditionalFormatting sqref="S16">
    <cfRule type="cellIs" dxfId="114" priority="392" operator="equal">
      <formula>0</formula>
    </cfRule>
  </conditionalFormatting>
  <conditionalFormatting sqref="S17">
    <cfRule type="cellIs" dxfId="114" priority="393" operator="equal">
      <formula>0</formula>
    </cfRule>
  </conditionalFormatting>
  <conditionalFormatting sqref="S18">
    <cfRule type="cellIs" dxfId="114" priority="394" operator="equal">
      <formula>0</formula>
    </cfRule>
  </conditionalFormatting>
  <conditionalFormatting sqref="S19">
    <cfRule type="cellIs" dxfId="114" priority="395" operator="equal">
      <formula>0</formula>
    </cfRule>
  </conditionalFormatting>
  <conditionalFormatting sqref="S20">
    <cfRule type="cellIs" dxfId="114" priority="396" operator="equal">
      <formula>0</formula>
    </cfRule>
  </conditionalFormatting>
  <conditionalFormatting sqref="S21">
    <cfRule type="cellIs" dxfId="114" priority="397" operator="equal">
      <formula>0</formula>
    </cfRule>
  </conditionalFormatting>
  <conditionalFormatting sqref="S22">
    <cfRule type="cellIs" dxfId="114" priority="398" operator="equal">
      <formula>0</formula>
    </cfRule>
  </conditionalFormatting>
  <conditionalFormatting sqref="S23">
    <cfRule type="cellIs" dxfId="114" priority="399" operator="equal">
      <formula>0</formula>
    </cfRule>
  </conditionalFormatting>
  <conditionalFormatting sqref="S24">
    <cfRule type="cellIs" dxfId="114" priority="400" operator="equal">
      <formula>0</formula>
    </cfRule>
  </conditionalFormatting>
  <conditionalFormatting sqref="S25">
    <cfRule type="cellIs" dxfId="114" priority="401" operator="equal">
      <formula>0</formula>
    </cfRule>
  </conditionalFormatting>
  <conditionalFormatting sqref="S25">
    <cfRule type="cellIs" dxfId="97" priority="402" operator="lessThan">
      <formula>33</formula>
    </cfRule>
  </conditionalFormatting>
  <conditionalFormatting sqref="S26">
    <cfRule type="cellIs" dxfId="114" priority="403" operator="equal">
      <formula>0</formula>
    </cfRule>
  </conditionalFormatting>
  <conditionalFormatting sqref="S26">
    <cfRule type="cellIs" dxfId="97" priority="404" operator="lessThan">
      <formula>33</formula>
    </cfRule>
  </conditionalFormatting>
  <conditionalFormatting sqref="S27">
    <cfRule type="cellIs" dxfId="114" priority="405" operator="equal">
      <formula>0</formula>
    </cfRule>
  </conditionalFormatting>
  <conditionalFormatting sqref="S27">
    <cfRule type="cellIs" dxfId="97" priority="406" operator="lessThan">
      <formula>33</formula>
    </cfRule>
  </conditionalFormatting>
  <conditionalFormatting sqref="S28">
    <cfRule type="cellIs" dxfId="99" priority="407" operator="notBetween">
      <formula>3060*0.8</formula>
      <formula>3060*1.2</formula>
    </cfRule>
  </conditionalFormatting>
  <conditionalFormatting sqref="S29">
    <cfRule type="cellIs" dxfId="114" priority="408" operator="equal">
      <formula>0</formula>
    </cfRule>
  </conditionalFormatting>
  <conditionalFormatting sqref="S30">
    <cfRule type="cellIs" dxfId="114" priority="409" operator="equal">
      <formula>0</formula>
    </cfRule>
  </conditionalFormatting>
  <conditionalFormatting sqref="S31">
    <cfRule type="cellIs" dxfId="114" priority="410" operator="equal">
      <formula>0</formula>
    </cfRule>
  </conditionalFormatting>
  <conditionalFormatting sqref="S32">
    <cfRule type="cellIs" dxfId="114" priority="411" operator="equal">
      <formula>0</formula>
    </cfRule>
  </conditionalFormatting>
  <conditionalFormatting sqref="S33">
    <cfRule type="cellIs" dxfId="114" priority="412" operator="equal">
      <formula>0</formula>
    </cfRule>
  </conditionalFormatting>
  <conditionalFormatting sqref="S34">
    <cfRule type="cellIs" dxfId="114" priority="413" operator="equal">
      <formula>0</formula>
    </cfRule>
  </conditionalFormatting>
  <conditionalFormatting sqref="S34">
    <cfRule type="cellIs" dxfId="96" priority="414" operator="lessThan">
      <formula>136</formula>
    </cfRule>
  </conditionalFormatting>
  <conditionalFormatting sqref="S35">
    <cfRule type="cellIs" dxfId="114" priority="415" operator="equal">
      <formula>0</formula>
    </cfRule>
  </conditionalFormatting>
  <conditionalFormatting sqref="S35">
    <cfRule type="cellIs" dxfId="96" priority="416" operator="lessThan">
      <formula>136</formula>
    </cfRule>
  </conditionalFormatting>
  <conditionalFormatting sqref="S36">
    <cfRule type="expression" dxfId="98" priority="417">
      <formula>SUM(R29:R35)&lt;306</formula>
    </cfRule>
  </conditionalFormatting>
  <conditionalFormatting sqref="T8">
    <cfRule type="cellIs" dxfId="95" priority="418" operator="equal">
      <formula>0</formula>
    </cfRule>
  </conditionalFormatting>
  <conditionalFormatting sqref="T9">
    <cfRule type="cellIs" dxfId="95" priority="419" operator="equal">
      <formula>0</formula>
    </cfRule>
  </conditionalFormatting>
  <conditionalFormatting sqref="T10">
    <cfRule type="cellIs" dxfId="95" priority="420" operator="equal">
      <formula>0</formula>
    </cfRule>
  </conditionalFormatting>
  <conditionalFormatting sqref="T11">
    <cfRule type="cellIs" dxfId="95" priority="421" operator="equal">
      <formula>0</formula>
    </cfRule>
  </conditionalFormatting>
  <conditionalFormatting sqref="T12">
    <cfRule type="cellIs" dxfId="95" priority="422" operator="equal">
      <formula>0</formula>
    </cfRule>
  </conditionalFormatting>
  <conditionalFormatting sqref="T13">
    <cfRule type="cellIs" dxfId="95" priority="423" operator="equal">
      <formula>0</formula>
    </cfRule>
  </conditionalFormatting>
  <conditionalFormatting sqref="T14">
    <cfRule type="cellIs" dxfId="95" priority="424" operator="equal">
      <formula>0</formula>
    </cfRule>
  </conditionalFormatting>
  <conditionalFormatting sqref="T15">
    <cfRule type="cellIs" dxfId="95" priority="425" operator="equal">
      <formula>0</formula>
    </cfRule>
  </conditionalFormatting>
  <conditionalFormatting sqref="T16">
    <cfRule type="cellIs" dxfId="95" priority="426" operator="equal">
      <formula>0</formula>
    </cfRule>
  </conditionalFormatting>
  <conditionalFormatting sqref="T17">
    <cfRule type="cellIs" dxfId="95" priority="427" operator="equal">
      <formula>0</formula>
    </cfRule>
  </conditionalFormatting>
  <conditionalFormatting sqref="T18">
    <cfRule type="cellIs" dxfId="95" priority="428" operator="equal">
      <formula>0</formula>
    </cfRule>
  </conditionalFormatting>
  <conditionalFormatting sqref="T19">
    <cfRule type="cellIs" dxfId="95" priority="429" operator="equal">
      <formula>0</formula>
    </cfRule>
  </conditionalFormatting>
  <conditionalFormatting sqref="T20">
    <cfRule type="cellIs" dxfId="95" priority="430" operator="equal">
      <formula>0</formula>
    </cfRule>
  </conditionalFormatting>
  <conditionalFormatting sqref="T21">
    <cfRule type="cellIs" dxfId="95" priority="431" operator="equal">
      <formula>0</formula>
    </cfRule>
  </conditionalFormatting>
  <conditionalFormatting sqref="T22">
    <cfRule type="cellIs" dxfId="95" priority="432" operator="equal">
      <formula>0</formula>
    </cfRule>
  </conditionalFormatting>
  <conditionalFormatting sqref="T23">
    <cfRule type="cellIs" dxfId="95" priority="433" operator="equal">
      <formula>0</formula>
    </cfRule>
  </conditionalFormatting>
  <conditionalFormatting sqref="T24">
    <cfRule type="cellIs" dxfId="95" priority="434" operator="equal">
      <formula>0</formula>
    </cfRule>
  </conditionalFormatting>
  <conditionalFormatting sqref="T29">
    <cfRule type="cellIs" dxfId="95" priority="435" operator="equal">
      <formula>0</formula>
    </cfRule>
  </conditionalFormatting>
  <conditionalFormatting sqref="T30">
    <cfRule type="cellIs" dxfId="95" priority="436" operator="equal">
      <formula>0</formula>
    </cfRule>
  </conditionalFormatting>
  <conditionalFormatting sqref="T31">
    <cfRule type="cellIs" dxfId="95" priority="437" operator="equal">
      <formula>0</formula>
    </cfRule>
  </conditionalFormatting>
  <conditionalFormatting sqref="T32">
    <cfRule type="cellIs" dxfId="95" priority="438" operator="equal">
      <formula>0</formula>
    </cfRule>
  </conditionalFormatting>
  <conditionalFormatting sqref="T33">
    <cfRule type="cellIs" dxfId="95" priority="439" operator="equal">
      <formula>0</formula>
    </cfRule>
  </conditionalFormatting>
  <conditionalFormatting sqref="T34">
    <cfRule type="cellIs" dxfId="95" priority="440" operator="equal">
      <formula>0</formula>
    </cfRule>
  </conditionalFormatting>
  <conditionalFormatting sqref="T35">
    <cfRule type="cellIs" dxfId="95" priority="441" operator="equal">
      <formula>0</formula>
    </cfRule>
  </conditionalFormatting>
  <conditionalFormatting sqref="U8">
    <cfRule type="cellIs" dxfId="95" priority="442" operator="equal">
      <formula>0</formula>
    </cfRule>
  </conditionalFormatting>
  <conditionalFormatting sqref="U9">
    <cfRule type="cellIs" dxfId="95" priority="443" operator="equal">
      <formula>0</formula>
    </cfRule>
  </conditionalFormatting>
  <conditionalFormatting sqref="U10">
    <cfRule type="cellIs" dxfId="95" priority="444" operator="equal">
      <formula>0</formula>
    </cfRule>
  </conditionalFormatting>
  <conditionalFormatting sqref="U11">
    <cfRule type="cellIs" dxfId="95" priority="445" operator="equal">
      <formula>0</formula>
    </cfRule>
  </conditionalFormatting>
  <conditionalFormatting sqref="U12">
    <cfRule type="cellIs" dxfId="95" priority="446" operator="equal">
      <formula>0</formula>
    </cfRule>
  </conditionalFormatting>
  <conditionalFormatting sqref="U13">
    <cfRule type="cellIs" dxfId="95" priority="447" operator="equal">
      <formula>0</formula>
    </cfRule>
  </conditionalFormatting>
  <conditionalFormatting sqref="U14">
    <cfRule type="cellIs" dxfId="95" priority="448" operator="equal">
      <formula>0</formula>
    </cfRule>
  </conditionalFormatting>
  <conditionalFormatting sqref="U15">
    <cfRule type="cellIs" dxfId="95" priority="449" operator="equal">
      <formula>0</formula>
    </cfRule>
  </conditionalFormatting>
  <conditionalFormatting sqref="U16">
    <cfRule type="cellIs" dxfId="95" priority="450" operator="equal">
      <formula>0</formula>
    </cfRule>
  </conditionalFormatting>
  <conditionalFormatting sqref="U17">
    <cfRule type="cellIs" dxfId="95" priority="451" operator="equal">
      <formula>0</formula>
    </cfRule>
  </conditionalFormatting>
  <conditionalFormatting sqref="U18">
    <cfRule type="cellIs" dxfId="95" priority="452" operator="equal">
      <formula>0</formula>
    </cfRule>
  </conditionalFormatting>
  <conditionalFormatting sqref="U19">
    <cfRule type="cellIs" dxfId="95" priority="453" operator="equal">
      <formula>0</formula>
    </cfRule>
  </conditionalFormatting>
  <conditionalFormatting sqref="U20">
    <cfRule type="cellIs" dxfId="95" priority="454" operator="equal">
      <formula>0</formula>
    </cfRule>
  </conditionalFormatting>
  <conditionalFormatting sqref="U21">
    <cfRule type="cellIs" dxfId="95" priority="455" operator="equal">
      <formula>0</formula>
    </cfRule>
  </conditionalFormatting>
  <conditionalFormatting sqref="U22">
    <cfRule type="cellIs" dxfId="95" priority="456" operator="equal">
      <formula>0</formula>
    </cfRule>
  </conditionalFormatting>
  <conditionalFormatting sqref="U23">
    <cfRule type="cellIs" dxfId="95" priority="457" operator="equal">
      <formula>0</formula>
    </cfRule>
  </conditionalFormatting>
  <conditionalFormatting sqref="U24">
    <cfRule type="cellIs" dxfId="95" priority="458" operator="equal">
      <formula>0</formula>
    </cfRule>
  </conditionalFormatting>
  <conditionalFormatting sqref="U29">
    <cfRule type="cellIs" dxfId="95" priority="459" operator="equal">
      <formula>0</formula>
    </cfRule>
  </conditionalFormatting>
  <conditionalFormatting sqref="U30">
    <cfRule type="cellIs" dxfId="95" priority="460" operator="equal">
      <formula>0</formula>
    </cfRule>
  </conditionalFormatting>
  <conditionalFormatting sqref="U31">
    <cfRule type="cellIs" dxfId="95" priority="461" operator="equal">
      <formula>0</formula>
    </cfRule>
  </conditionalFormatting>
  <conditionalFormatting sqref="U32">
    <cfRule type="cellIs" dxfId="95" priority="462" operator="equal">
      <formula>0</formula>
    </cfRule>
  </conditionalFormatting>
  <conditionalFormatting sqref="U33">
    <cfRule type="cellIs" dxfId="95" priority="463" operator="equal">
      <formula>0</formula>
    </cfRule>
  </conditionalFormatting>
  <conditionalFormatting sqref="U34">
    <cfRule type="cellIs" dxfId="95" priority="464" operator="equal">
      <formula>0</formula>
    </cfRule>
  </conditionalFormatting>
  <conditionalFormatting sqref="U35">
    <cfRule type="cellIs" dxfId="95" priority="465" operator="equal">
      <formula>0</formula>
    </cfRule>
  </conditionalFormatting>
  <conditionalFormatting sqref="V8">
    <cfRule type="cellIs" dxfId="95" priority="466" operator="equal">
      <formula>0</formula>
    </cfRule>
  </conditionalFormatting>
  <conditionalFormatting sqref="V9">
    <cfRule type="cellIs" dxfId="95" priority="467" operator="equal">
      <formula>0</formula>
    </cfRule>
  </conditionalFormatting>
  <conditionalFormatting sqref="V10">
    <cfRule type="cellIs" dxfId="95" priority="468" operator="equal">
      <formula>0</formula>
    </cfRule>
  </conditionalFormatting>
  <conditionalFormatting sqref="V11">
    <cfRule type="cellIs" dxfId="95" priority="469" operator="equal">
      <formula>0</formula>
    </cfRule>
  </conditionalFormatting>
  <conditionalFormatting sqref="V12">
    <cfRule type="cellIs" dxfId="95" priority="470" operator="equal">
      <formula>0</formula>
    </cfRule>
  </conditionalFormatting>
  <conditionalFormatting sqref="V13">
    <cfRule type="cellIs" dxfId="95" priority="471" operator="equal">
      <formula>0</formula>
    </cfRule>
  </conditionalFormatting>
  <conditionalFormatting sqref="V14">
    <cfRule type="cellIs" dxfId="95" priority="472" operator="equal">
      <formula>0</formula>
    </cfRule>
  </conditionalFormatting>
  <conditionalFormatting sqref="V15">
    <cfRule type="cellIs" dxfId="95" priority="473" operator="equal">
      <formula>0</formula>
    </cfRule>
  </conditionalFormatting>
  <conditionalFormatting sqref="V16">
    <cfRule type="cellIs" dxfId="95" priority="474" operator="equal">
      <formula>0</formula>
    </cfRule>
  </conditionalFormatting>
  <conditionalFormatting sqref="V17">
    <cfRule type="cellIs" dxfId="95" priority="475" operator="equal">
      <formula>0</formula>
    </cfRule>
  </conditionalFormatting>
  <conditionalFormatting sqref="V18">
    <cfRule type="cellIs" dxfId="95" priority="476" operator="equal">
      <formula>0</formula>
    </cfRule>
  </conditionalFormatting>
  <conditionalFormatting sqref="V19">
    <cfRule type="cellIs" dxfId="95" priority="477" operator="equal">
      <formula>0</formula>
    </cfRule>
  </conditionalFormatting>
  <conditionalFormatting sqref="V20">
    <cfRule type="cellIs" dxfId="95" priority="478" operator="equal">
      <formula>0</formula>
    </cfRule>
  </conditionalFormatting>
  <conditionalFormatting sqref="V21">
    <cfRule type="cellIs" dxfId="95" priority="479" operator="equal">
      <formula>0</formula>
    </cfRule>
  </conditionalFormatting>
  <conditionalFormatting sqref="V22">
    <cfRule type="cellIs" dxfId="95" priority="480" operator="equal">
      <formula>0</formula>
    </cfRule>
  </conditionalFormatting>
  <conditionalFormatting sqref="V23">
    <cfRule type="cellIs" dxfId="95" priority="481" operator="equal">
      <formula>0</formula>
    </cfRule>
  </conditionalFormatting>
  <conditionalFormatting sqref="V24">
    <cfRule type="cellIs" dxfId="95" priority="482" operator="equal">
      <formula>0</formula>
    </cfRule>
  </conditionalFormatting>
  <conditionalFormatting sqref="V29">
    <cfRule type="cellIs" dxfId="95" priority="483" operator="equal">
      <formula>0</formula>
    </cfRule>
  </conditionalFormatting>
  <conditionalFormatting sqref="V30">
    <cfRule type="cellIs" dxfId="95" priority="484" operator="equal">
      <formula>0</formula>
    </cfRule>
  </conditionalFormatting>
  <conditionalFormatting sqref="V31">
    <cfRule type="cellIs" dxfId="95" priority="485" operator="equal">
      <formula>0</formula>
    </cfRule>
  </conditionalFormatting>
  <conditionalFormatting sqref="V32">
    <cfRule type="cellIs" dxfId="95" priority="486" operator="equal">
      <formula>0</formula>
    </cfRule>
  </conditionalFormatting>
  <conditionalFormatting sqref="V33">
    <cfRule type="cellIs" dxfId="95" priority="487" operator="equal">
      <formula>0</formula>
    </cfRule>
  </conditionalFormatting>
  <conditionalFormatting sqref="V34">
    <cfRule type="cellIs" dxfId="95" priority="488" operator="equal">
      <formula>0</formula>
    </cfRule>
  </conditionalFormatting>
  <conditionalFormatting sqref="V35">
    <cfRule type="cellIs" dxfId="95" priority="489" operator="equal">
      <formula>0</formula>
    </cfRule>
  </conditionalFormatting>
  <conditionalFormatting sqref="W8">
    <cfRule type="cellIs" dxfId="95" priority="490" operator="equal">
      <formula>0</formula>
    </cfRule>
  </conditionalFormatting>
  <conditionalFormatting sqref="W9">
    <cfRule type="cellIs" dxfId="95" priority="491" operator="equal">
      <formula>0</formula>
    </cfRule>
  </conditionalFormatting>
  <conditionalFormatting sqref="W10">
    <cfRule type="cellIs" dxfId="95" priority="492" operator="equal">
      <formula>0</formula>
    </cfRule>
  </conditionalFormatting>
  <conditionalFormatting sqref="W11">
    <cfRule type="cellIs" dxfId="95" priority="493" operator="equal">
      <formula>0</formula>
    </cfRule>
  </conditionalFormatting>
  <conditionalFormatting sqref="W12">
    <cfRule type="cellIs" dxfId="95" priority="494" operator="equal">
      <formula>0</formula>
    </cfRule>
  </conditionalFormatting>
  <conditionalFormatting sqref="W13">
    <cfRule type="cellIs" dxfId="95" priority="495" operator="equal">
      <formula>0</formula>
    </cfRule>
  </conditionalFormatting>
  <conditionalFormatting sqref="W14">
    <cfRule type="cellIs" dxfId="95" priority="496" operator="equal">
      <formula>0</formula>
    </cfRule>
  </conditionalFormatting>
  <conditionalFormatting sqref="W15">
    <cfRule type="cellIs" dxfId="95" priority="497" operator="equal">
      <formula>0</formula>
    </cfRule>
  </conditionalFormatting>
  <conditionalFormatting sqref="W16">
    <cfRule type="cellIs" dxfId="95" priority="498" operator="equal">
      <formula>0</formula>
    </cfRule>
  </conditionalFormatting>
  <conditionalFormatting sqref="W17">
    <cfRule type="cellIs" dxfId="95" priority="499" operator="equal">
      <formula>0</formula>
    </cfRule>
  </conditionalFormatting>
  <conditionalFormatting sqref="W18">
    <cfRule type="cellIs" dxfId="95" priority="500" operator="equal">
      <formula>0</formula>
    </cfRule>
  </conditionalFormatting>
  <conditionalFormatting sqref="W19">
    <cfRule type="cellIs" dxfId="95" priority="501" operator="equal">
      <formula>0</formula>
    </cfRule>
  </conditionalFormatting>
  <conditionalFormatting sqref="W20">
    <cfRule type="cellIs" dxfId="95" priority="502" operator="equal">
      <formula>0</formula>
    </cfRule>
  </conditionalFormatting>
  <conditionalFormatting sqref="W21">
    <cfRule type="cellIs" dxfId="95" priority="503" operator="equal">
      <formula>0</formula>
    </cfRule>
  </conditionalFormatting>
  <conditionalFormatting sqref="W22">
    <cfRule type="cellIs" dxfId="95" priority="504" operator="equal">
      <formula>0</formula>
    </cfRule>
  </conditionalFormatting>
  <conditionalFormatting sqref="W23">
    <cfRule type="cellIs" dxfId="95" priority="505" operator="equal">
      <formula>0</formula>
    </cfRule>
  </conditionalFormatting>
  <conditionalFormatting sqref="W24">
    <cfRule type="cellIs" dxfId="95" priority="506" operator="equal">
      <formula>0</formula>
    </cfRule>
  </conditionalFormatting>
  <conditionalFormatting sqref="W29">
    <cfRule type="cellIs" dxfId="95" priority="507" operator="equal">
      <formula>0</formula>
    </cfRule>
  </conditionalFormatting>
  <conditionalFormatting sqref="W30">
    <cfRule type="cellIs" dxfId="95" priority="508" operator="equal">
      <formula>0</formula>
    </cfRule>
  </conditionalFormatting>
  <conditionalFormatting sqref="W31">
    <cfRule type="cellIs" dxfId="95" priority="509" operator="equal">
      <formula>0</formula>
    </cfRule>
  </conditionalFormatting>
  <conditionalFormatting sqref="W32">
    <cfRule type="cellIs" dxfId="95" priority="510" operator="equal">
      <formula>0</formula>
    </cfRule>
  </conditionalFormatting>
  <conditionalFormatting sqref="W33">
    <cfRule type="cellIs" dxfId="95" priority="511" operator="equal">
      <formula>0</formula>
    </cfRule>
  </conditionalFormatting>
  <conditionalFormatting sqref="W34">
    <cfRule type="cellIs" dxfId="95" priority="512" operator="equal">
      <formula>0</formula>
    </cfRule>
  </conditionalFormatting>
  <conditionalFormatting sqref="W35">
    <cfRule type="cellIs" dxfId="95" priority="513" operator="equal">
      <formula>0</formula>
    </cfRule>
  </conditionalFormatting>
  <conditionalFormatting sqref="X8">
    <cfRule type="cellIs" dxfId="114" priority="514" operator="equal">
      <formula>0</formula>
    </cfRule>
  </conditionalFormatting>
  <conditionalFormatting sqref="X9">
    <cfRule type="cellIs" dxfId="114" priority="515" operator="equal">
      <formula>0</formula>
    </cfRule>
  </conditionalFormatting>
  <conditionalFormatting sqref="X10">
    <cfRule type="cellIs" dxfId="114" priority="516" operator="equal">
      <formula>0</formula>
    </cfRule>
  </conditionalFormatting>
  <conditionalFormatting sqref="X11">
    <cfRule type="cellIs" dxfId="114" priority="517" operator="equal">
      <formula>0</formula>
    </cfRule>
  </conditionalFormatting>
  <conditionalFormatting sqref="X12">
    <cfRule type="cellIs" dxfId="114" priority="518" operator="equal">
      <formula>0</formula>
    </cfRule>
  </conditionalFormatting>
  <conditionalFormatting sqref="X13">
    <cfRule type="cellIs" dxfId="114" priority="519" operator="equal">
      <formula>0</formula>
    </cfRule>
  </conditionalFormatting>
  <conditionalFormatting sqref="X14">
    <cfRule type="cellIs" dxfId="114" priority="520" operator="equal">
      <formula>0</formula>
    </cfRule>
  </conditionalFormatting>
  <conditionalFormatting sqref="X15">
    <cfRule type="cellIs" dxfId="114" priority="521" operator="equal">
      <formula>0</formula>
    </cfRule>
  </conditionalFormatting>
  <conditionalFormatting sqref="X16">
    <cfRule type="cellIs" dxfId="114" priority="522" operator="equal">
      <formula>0</formula>
    </cfRule>
  </conditionalFormatting>
  <conditionalFormatting sqref="X17">
    <cfRule type="cellIs" dxfId="114" priority="523" operator="equal">
      <formula>0</formula>
    </cfRule>
  </conditionalFormatting>
  <conditionalFormatting sqref="X18">
    <cfRule type="cellIs" dxfId="114" priority="524" operator="equal">
      <formula>0</formula>
    </cfRule>
  </conditionalFormatting>
  <conditionalFormatting sqref="X19">
    <cfRule type="cellIs" dxfId="114" priority="525" operator="equal">
      <formula>0</formula>
    </cfRule>
  </conditionalFormatting>
  <conditionalFormatting sqref="X20">
    <cfRule type="cellIs" dxfId="114" priority="526" operator="equal">
      <formula>0</formula>
    </cfRule>
  </conditionalFormatting>
  <conditionalFormatting sqref="X21">
    <cfRule type="cellIs" dxfId="114" priority="527" operator="equal">
      <formula>0</formula>
    </cfRule>
  </conditionalFormatting>
  <conditionalFormatting sqref="X22">
    <cfRule type="cellIs" dxfId="114" priority="528" operator="equal">
      <formula>0</formula>
    </cfRule>
  </conditionalFormatting>
  <conditionalFormatting sqref="X23">
    <cfRule type="cellIs" dxfId="114" priority="529" operator="equal">
      <formula>0</formula>
    </cfRule>
  </conditionalFormatting>
  <conditionalFormatting sqref="X24">
    <cfRule type="cellIs" dxfId="114" priority="530" operator="equal">
      <formula>0</formula>
    </cfRule>
  </conditionalFormatting>
  <conditionalFormatting sqref="X25">
    <cfRule type="cellIs" dxfId="114" priority="531" operator="equal">
      <formula>0</formula>
    </cfRule>
  </conditionalFormatting>
  <conditionalFormatting sqref="X26">
    <cfRule type="cellIs" dxfId="114" priority="532" operator="equal">
      <formula>0</formula>
    </cfRule>
  </conditionalFormatting>
  <conditionalFormatting sqref="X27">
    <cfRule type="cellIs" dxfId="114" priority="533" operator="equal">
      <formula>0</formula>
    </cfRule>
  </conditionalFormatting>
  <conditionalFormatting sqref="X29">
    <cfRule type="cellIs" dxfId="114" priority="534" operator="equal">
      <formula>0</formula>
    </cfRule>
  </conditionalFormatting>
  <conditionalFormatting sqref="X30">
    <cfRule type="cellIs" dxfId="114" priority="535" operator="equal">
      <formula>0</formula>
    </cfRule>
  </conditionalFormatting>
  <conditionalFormatting sqref="X31">
    <cfRule type="cellIs" dxfId="114" priority="536" operator="equal">
      <formula>0</formula>
    </cfRule>
  </conditionalFormatting>
  <conditionalFormatting sqref="X32">
    <cfRule type="cellIs" dxfId="114" priority="537" operator="equal">
      <formula>0</formula>
    </cfRule>
  </conditionalFormatting>
  <conditionalFormatting sqref="X33">
    <cfRule type="cellIs" dxfId="114" priority="538" operator="equal">
      <formula>0</formula>
    </cfRule>
  </conditionalFormatting>
  <conditionalFormatting sqref="X34">
    <cfRule type="cellIs" dxfId="114" priority="539" operator="equal">
      <formula>0</formula>
    </cfRule>
  </conditionalFormatting>
  <conditionalFormatting sqref="X36">
    <cfRule type="expression" dxfId="91" priority="540">
      <formula>AND((D1048559="자유학기제 운영(170)"),(X36&gt;51))</formula>
    </cfRule>
  </conditionalFormatting>
  <conditionalFormatting sqref="X36">
    <cfRule type="expression" dxfId="92" priority="541">
      <formula>AND((D1048559="자유학기제+연계학기 운영"),(X36&gt;51))</formula>
    </cfRule>
  </conditionalFormatting>
  <conditionalFormatting sqref="X36">
    <cfRule type="expression" dxfId="93" priority="542">
      <formula>AND((D1048559="자유학년제 운영"),(X36&gt;85))</formula>
    </cfRule>
  </conditionalFormatting>
  <conditionalFormatting sqref="X36">
    <cfRule type="expression" dxfId="94" priority="543">
      <formula>AND((D1048559="자유학년제+연계학기 운영"),(X36&gt;85))</formula>
    </cfRule>
  </conditionalFormatting>
  <conditionalFormatting sqref="X37">
    <cfRule type="expression" dxfId="90" priority="544">
      <formula>AND(($D$3="자유학기제 운영(102)"),(X37&lt;102))</formula>
    </cfRule>
  </conditionalFormatting>
  <conditionalFormatting sqref="X37">
    <cfRule type="expression" dxfId="89" priority="545">
      <formula>AND(($D$3="자유학기제+연계학기 운영"),(X37&lt;170))</formula>
    </cfRule>
  </conditionalFormatting>
  <conditionalFormatting sqref="X37">
    <cfRule type="expression" dxfId="87" priority="546">
      <formula>AND(($D$3="자유학년제 운영"),(X37&lt;221))</formula>
    </cfRule>
  </conditionalFormatting>
  <conditionalFormatting sqref="X37">
    <cfRule type="expression" dxfId="88" priority="547">
      <formula>AND(($D$3="자유학년제+연계학기 운영"),(X37&lt;221))</formula>
    </cfRule>
  </conditionalFormatting>
  <conditionalFormatting sqref="Y15">
    <cfRule type="cellIs" dxfId="86" priority="548" operator="lessThan">
      <formula>0</formula>
    </cfRule>
  </conditionalFormatting>
  <conditionalFormatting sqref="Z8">
    <cfRule type="cellIs" dxfId="85" priority="549" operator="lessThan">
      <formula>-0.2</formula>
    </cfRule>
  </conditionalFormatting>
  <conditionalFormatting sqref="Z8">
    <cfRule type="cellIs" dxfId="84" priority="550" operator="greaterThan">
      <formula>20%</formula>
    </cfRule>
  </conditionalFormatting>
  <conditionalFormatting sqref="Z9">
    <cfRule type="cellIs" dxfId="85" priority="551" operator="lessThan">
      <formula>-0.2</formula>
    </cfRule>
  </conditionalFormatting>
  <conditionalFormatting sqref="Z9">
    <cfRule type="cellIs" dxfId="84" priority="552" operator="greaterThan">
      <formula>20%</formula>
    </cfRule>
  </conditionalFormatting>
  <conditionalFormatting sqref="Z12">
    <cfRule type="cellIs" dxfId="85" priority="553" operator="lessThan">
      <formula>-0.2</formula>
    </cfRule>
  </conditionalFormatting>
  <conditionalFormatting sqref="Z12">
    <cfRule type="cellIs" dxfId="84" priority="554" operator="greaterThan">
      <formula>20%</formula>
    </cfRule>
  </conditionalFormatting>
  <conditionalFormatting sqref="Z13">
    <cfRule type="cellIs" dxfId="85" priority="555" operator="lessThan">
      <formula>-0.2</formula>
    </cfRule>
  </conditionalFormatting>
  <conditionalFormatting sqref="Z13">
    <cfRule type="cellIs" dxfId="84" priority="556" operator="greaterThan">
      <formula>20%</formula>
    </cfRule>
  </conditionalFormatting>
  <conditionalFormatting sqref="Z16">
    <cfRule type="cellIs" dxfId="83" priority="557" operator="greaterThan">
      <formula>0.2</formula>
    </cfRule>
  </conditionalFormatting>
  <conditionalFormatting sqref="Z16">
    <cfRule type="cellIs" dxfId="82" priority="558" operator="lessThan">
      <formula>0</formula>
    </cfRule>
  </conditionalFormatting>
  <conditionalFormatting sqref="Z17">
    <cfRule type="cellIs" dxfId="83" priority="559" operator="greaterThan">
      <formula>0.2</formula>
    </cfRule>
  </conditionalFormatting>
  <conditionalFormatting sqref="Z17">
    <cfRule type="cellIs" dxfId="82" priority="560" operator="lessThan">
      <formula>0</formula>
    </cfRule>
  </conditionalFormatting>
  <conditionalFormatting sqref="Z19">
    <cfRule type="cellIs" dxfId="81" priority="561" operator="lessThan">
      <formula>-0.2</formula>
    </cfRule>
  </conditionalFormatting>
  <conditionalFormatting sqref="Z19">
    <cfRule type="cellIs" dxfId="80" priority="562" operator="greaterThan">
      <formula>20%</formula>
    </cfRule>
  </conditionalFormatting>
  <conditionalFormatting sqref="Z20">
    <cfRule type="cellIs" dxfId="81" priority="563" operator="lessThan">
      <formula>-0.2</formula>
    </cfRule>
  </conditionalFormatting>
  <conditionalFormatting sqref="Z20">
    <cfRule type="cellIs" dxfId="80" priority="564" operator="greaterThan">
      <formula>20%</formula>
    </cfRule>
  </conditionalFormatting>
  <conditionalFormatting sqref="Z29">
    <cfRule type="cellIs" dxfId="78" priority="565" operator="lessThan">
      <formula>-0.2</formula>
    </cfRule>
  </conditionalFormatting>
  <conditionalFormatting sqref="Z29">
    <cfRule type="cellIs" dxfId="79" priority="566" operator="greaterThan">
      <formula>20%</formula>
    </cfRule>
  </conditionalFormatting>
  <conditionalFormatting sqref="Z34">
    <cfRule type="cellIs" dxfId="78" priority="567" operator="lessThan">
      <formula>-0.2</formula>
    </cfRule>
  </conditionalFormatting>
  <conditionalFormatting sqref="Z34">
    <cfRule type="cellIs" dxfId="79" priority="568" operator="greaterThan">
      <formula>20%</formula>
    </cfRule>
  </conditionalFormatting>
  <conditionalFormatting sqref="AB8">
    <cfRule type="cellIs" dxfId="77" priority="569" operator="lessThan">
      <formula>-0.2</formula>
    </cfRule>
  </conditionalFormatting>
  <conditionalFormatting sqref="AB8">
    <cfRule type="cellIs" dxfId="76" priority="570" operator="greaterThan">
      <formula>20%</formula>
    </cfRule>
  </conditionalFormatting>
  <conditionalFormatting sqref="AB9">
    <cfRule type="cellIs" dxfId="77" priority="571" operator="lessThan">
      <formula>-0.2</formula>
    </cfRule>
  </conditionalFormatting>
  <conditionalFormatting sqref="AB9">
    <cfRule type="cellIs" dxfId="76" priority="572" operator="greaterThan">
      <formula>20%</formula>
    </cfRule>
  </conditionalFormatting>
  <conditionalFormatting sqref="AB12">
    <cfRule type="cellIs" dxfId="77" priority="573" operator="lessThan">
      <formula>-0.2</formula>
    </cfRule>
  </conditionalFormatting>
  <conditionalFormatting sqref="AB12">
    <cfRule type="cellIs" dxfId="76" priority="574" operator="greaterThan">
      <formula>20%</formula>
    </cfRule>
  </conditionalFormatting>
  <conditionalFormatting sqref="AB13">
    <cfRule type="cellIs" dxfId="77" priority="575" operator="lessThan">
      <formula>-0.2</formula>
    </cfRule>
  </conditionalFormatting>
  <conditionalFormatting sqref="AB13">
    <cfRule type="cellIs" dxfId="76" priority="576" operator="greaterThan">
      <formula>20%</formula>
    </cfRule>
  </conditionalFormatting>
  <conditionalFormatting sqref="AB16">
    <cfRule type="cellIs" dxfId="76" priority="577" operator="greaterThan">
      <formula>20%</formula>
    </cfRule>
  </conditionalFormatting>
  <conditionalFormatting sqref="AB16">
    <cfRule type="cellIs" dxfId="75" priority="578" operator="lessThan">
      <formula>-0.2</formula>
    </cfRule>
  </conditionalFormatting>
  <conditionalFormatting sqref="AB16">
    <cfRule type="cellIs" dxfId="74" priority="579" operator="greaterThan">
      <formula>0.2</formula>
    </cfRule>
  </conditionalFormatting>
  <conditionalFormatting sqref="AB17">
    <cfRule type="cellIs" dxfId="76" priority="580" operator="greaterThan">
      <formula>20%</formula>
    </cfRule>
  </conditionalFormatting>
  <conditionalFormatting sqref="AB17">
    <cfRule type="cellIs" dxfId="75" priority="581" operator="lessThan">
      <formula>-0.2</formula>
    </cfRule>
  </conditionalFormatting>
  <conditionalFormatting sqref="AB17">
    <cfRule type="cellIs" dxfId="74" priority="582" operator="greaterThan">
      <formula>0.2</formula>
    </cfRule>
  </conditionalFormatting>
  <conditionalFormatting sqref="AB17">
    <cfRule type="cellIs" dxfId="73" priority="583" operator="greaterThan">
      <formula>20%</formula>
    </cfRule>
  </conditionalFormatting>
  <conditionalFormatting sqref="AB19">
    <cfRule type="cellIs" dxfId="72" priority="584" operator="lessThan">
      <formula>-0.2</formula>
    </cfRule>
  </conditionalFormatting>
  <conditionalFormatting sqref="AB19">
    <cfRule type="cellIs" dxfId="71" priority="585" operator="greaterThan">
      <formula>20%</formula>
    </cfRule>
  </conditionalFormatting>
  <conditionalFormatting sqref="AB20">
    <cfRule type="cellIs" dxfId="72" priority="586" operator="lessThan">
      <formula>-0.2</formula>
    </cfRule>
  </conditionalFormatting>
  <conditionalFormatting sqref="AB20">
    <cfRule type="cellIs" dxfId="71" priority="587" operator="greaterThan">
      <formula>20%</formula>
    </cfRule>
  </conditionalFormatting>
  <conditionalFormatting sqref="AB29">
    <cfRule type="cellIs" dxfId="69" priority="588" operator="lessThan">
      <formula>-0.2</formula>
    </cfRule>
  </conditionalFormatting>
  <conditionalFormatting sqref="AB29">
    <cfRule type="cellIs" dxfId="70" priority="589" operator="greaterThan">
      <formula>20%</formula>
    </cfRule>
  </conditionalFormatting>
  <conditionalFormatting sqref="AB34">
    <cfRule type="cellIs" dxfId="69" priority="590" operator="lessThan">
      <formula>-0.2</formula>
    </cfRule>
  </conditionalFormatting>
  <conditionalFormatting sqref="AB34">
    <cfRule type="cellIs" dxfId="70" priority="591" operator="greaterThan">
      <formula>20%</formula>
    </cfRule>
  </conditionalFormatting>
  <dataValidations count="1">
    <dataValidation type="list" allowBlank="1" showInputMessage="1" showErrorMessage="1" sqref="G3:H3" xr:uid="{6ED0BA55-51D6-4957-8A03-22AA3B581BD9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4D8AD0-AFE4-4023-9520-A61CC7F7EFE1}">
  <sheetPr>
    <tabColor rgb="FFFF0000"/>
  </sheetPr>
  <dimension ref="A1:AB342"/>
  <sheetViews>
    <sheetView zoomScale="85" zoomScaleNormal="85" zoomScaleSheetLayoutView="100" workbookViewId="0">
      <selection sqref="A1:D1"/>
    </sheetView>
  </sheetViews>
  <sheetFormatPr defaultColWidth="9" defaultRowHeight="17.600000000000001" x14ac:dyDescent="0.55000000000000004"/>
  <cols>
    <col min="26" max="26" customWidth="true" style="3" width="6.2109375" collapsed="true"/>
    <col min="23" max="23" customWidth="true" style="1" width="4.5" collapsed="true"/>
    <col min="22" max="22" customWidth="true" style="1" width="4.5" collapsed="true"/>
    <col min="21" max="21" customWidth="true" style="1" width="4.5" collapsed="true"/>
    <col min="19" max="19" customWidth="true" style="3" width="6.2109375" collapsed="true"/>
    <col min="15" max="15" customWidth="true" style="1" width="9.2109375" collapsed="true"/>
    <col min="14" max="14" customWidth="true" style="1" width="9.2109375" collapsed="true"/>
    <col min="12" max="12" customWidth="true" style="1" width="5.7109375" collapsed="true"/>
    <col min="11" max="11" customWidth="true" style="1" width="5.7109375" collapsed="true"/>
    <col min="10" max="10" customWidth="true" style="1" width="5.7109375" collapsed="true"/>
    <col min="9" max="9" customWidth="true" style="1" width="5.7109375" collapsed="true"/>
    <col min="8" max="8" customWidth="true" style="1" width="5.7109375" collapsed="true"/>
    <col min="6" max="6" customWidth="true" style="1" width="6.2109375" collapsed="true"/>
    <col min="2" max="2" customWidth="true" style="1" width="7.140625" collapsed="true"/>
    <col min="1" max="1" customWidth="true" style="1" width="7.140625" collapsed="false"/>
    <col min="3" max="3" customWidth="true" style="1" width="6.0" collapsed="false"/>
    <col min="4" max="4" customWidth="true" style="1" width="6.5" collapsed="false"/>
    <col min="5" max="5" customWidth="true" style="1" width="6.2109375" collapsed="false"/>
    <col min="7" max="7" customWidth="true" style="1" width="5.7109375" collapsed="false"/>
    <col min="13" max="13" customWidth="true" style="1" width="9.2109375" collapsed="false"/>
    <col min="16" max="16" customWidth="true" style="3" width="9.2109375" collapsed="false"/>
    <col min="17" max="17" customWidth="true" style="3" width="7.2109375" collapsed="false"/>
    <col min="18" max="18" customWidth="true" style="3" width="6.2109375" collapsed="false"/>
    <col min="20" max="20" customWidth="true" style="1" width="4.5" collapsed="false"/>
    <col min="24" max="24" customWidth="true" style="1" width="4.35546875" collapsed="false"/>
    <col min="25" max="25" customWidth="true" style="3" width="6.2109375" collapsed="false"/>
    <col min="27" max="27" customWidth="true" style="1" width="6.2109375" collapsed="false"/>
    <col min="28" max="28" customWidth="true" style="3" width="6.2109375" collapsed="false"/>
    <col min="29" max="16384" style="1" width="9.0" collapsed="false"/>
  </cols>
  <sheetData>
    <row r="1" spans="1:28" ht="23.6" x14ac:dyDescent="0.55000000000000004" customHeight="true">
      <c r="A1" s="293" t="n">
        <v>46149.373760393515</v>
      </c>
      <c r="B1" s="293"/>
      <c r="C1" s="293"/>
      <c r="D1" s="293"/>
      <c r="E1" s="41"/>
      <c r="F1" s="41"/>
      <c r="G1" s="41"/>
      <c r="H1" s="312" t="n">
        <v>2024.0</v>
      </c>
      <c r="I1" s="312"/>
      <c r="J1" s="312"/>
      <c r="K1" s="312"/>
      <c r="L1" s="312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6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6">
      <c r="A3" s="313" t="s">
        <v>408</v>
      </c>
      <c r="B3" s="313"/>
      <c r="C3" s="44" t="s">
        <v>1702</v>
      </c>
      <c r="D3" s="314" t="s">
        <v>1703</v>
      </c>
      <c r="E3" s="315"/>
      <c r="F3" s="315"/>
      <c r="G3" s="454"/>
      <c r="H3" s="455"/>
      <c r="I3" s="45"/>
      <c r="J3" s="40"/>
      <c r="K3" s="46"/>
      <c r="L3" s="46"/>
      <c r="M3" s="47"/>
      <c r="N3" s="40"/>
      <c r="O3" s="40"/>
      <c r="P3" s="40"/>
      <c r="Q3" s="40"/>
      <c r="R3" s="40"/>
      <c r="S3" s="449" t="s">
        <v>409</v>
      </c>
      <c r="T3" s="449"/>
      <c r="U3" s="450"/>
      <c r="V3" s="451" t="s">
        <v>1700</v>
      </c>
      <c r="W3" s="452"/>
      <c r="X3" s="48"/>
      <c r="Y3" s="49" t="s">
        <v>410</v>
      </c>
      <c r="Z3" s="50" t="s">
        <v>1701</v>
      </c>
      <c r="AA3" s="51"/>
      <c r="AB3" s="45"/>
    </row>
    <row r="4" spans="1:28" ht="21.75" customHeight="true" x14ac:dyDescent="0.55000000000000004">
      <c r="A4" s="296" t="s">
        <v>392</v>
      </c>
      <c r="B4" s="297"/>
      <c r="C4" s="297"/>
      <c r="D4" s="326"/>
      <c r="E4" s="328" t="s">
        <v>411</v>
      </c>
      <c r="F4" s="329"/>
      <c r="G4" s="285" t="s">
        <v>391</v>
      </c>
      <c r="H4" s="332"/>
      <c r="I4" s="332"/>
      <c r="J4" s="332"/>
      <c r="K4" s="332"/>
      <c r="L4" s="286"/>
      <c r="M4" s="333" t="s">
        <v>390</v>
      </c>
      <c r="N4" s="334"/>
      <c r="O4" s="304" t="s">
        <v>389</v>
      </c>
      <c r="P4" s="306"/>
      <c r="Q4" s="335" t="s">
        <v>412</v>
      </c>
      <c r="R4" s="358" t="s">
        <v>413</v>
      </c>
      <c r="S4" s="359"/>
      <c r="T4" s="335" t="s">
        <v>414</v>
      </c>
      <c r="U4" s="297"/>
      <c r="V4" s="297"/>
      <c r="W4" s="297"/>
      <c r="X4" s="326"/>
      <c r="Y4" s="362" t="s">
        <v>415</v>
      </c>
      <c r="Z4" s="363"/>
      <c r="AA4" s="362" t="s">
        <v>416</v>
      </c>
      <c r="AB4" s="363"/>
    </row>
    <row r="5" spans="1:28" ht="21.75" customHeight="true" x14ac:dyDescent="0.55000000000000004">
      <c r="A5" s="299"/>
      <c r="B5" s="276"/>
      <c r="C5" s="276"/>
      <c r="D5" s="277"/>
      <c r="E5" s="330"/>
      <c r="F5" s="331"/>
      <c r="G5" s="364" t="s">
        <v>388</v>
      </c>
      <c r="H5" s="291"/>
      <c r="I5" s="291"/>
      <c r="J5" s="445" t="n">
        <v>4.0</v>
      </c>
      <c r="K5" s="445"/>
      <c r="L5" s="446"/>
      <c r="M5" s="36" t="s">
        <v>388</v>
      </c>
      <c r="N5" s="53" t="n">
        <v>4.0</v>
      </c>
      <c r="O5" s="34" t="s">
        <v>388</v>
      </c>
      <c r="P5" s="52" t="n">
        <v>4.0</v>
      </c>
      <c r="Q5" s="336"/>
      <c r="R5" s="360"/>
      <c r="S5" s="361"/>
      <c r="T5" s="447" t="s">
        <v>417</v>
      </c>
      <c r="U5" s="278" t="s">
        <v>418</v>
      </c>
      <c r="V5" s="278" t="s">
        <v>419</v>
      </c>
      <c r="W5" s="278" t="s">
        <v>420</v>
      </c>
      <c r="X5" s="441" t="s">
        <v>421</v>
      </c>
      <c r="Y5" s="354"/>
      <c r="Z5" s="340"/>
      <c r="AA5" s="354"/>
      <c r="AB5" s="340"/>
    </row>
    <row r="6" spans="1:28" ht="25.5" customHeight="true" x14ac:dyDescent="0.55000000000000004">
      <c r="A6" s="299"/>
      <c r="B6" s="276"/>
      <c r="C6" s="276"/>
      <c r="D6" s="277"/>
      <c r="E6" s="330"/>
      <c r="F6" s="331"/>
      <c r="G6" s="287" t="s">
        <v>21</v>
      </c>
      <c r="H6" s="288"/>
      <c r="I6" s="288"/>
      <c r="J6" s="291" t="s">
        <v>22</v>
      </c>
      <c r="K6" s="291"/>
      <c r="L6" s="292"/>
      <c r="M6" s="36" t="s">
        <v>21</v>
      </c>
      <c r="N6" s="35" t="s">
        <v>22</v>
      </c>
      <c r="O6" s="34" t="s">
        <v>21</v>
      </c>
      <c r="P6" s="33" t="s">
        <v>0</v>
      </c>
      <c r="Q6" s="336"/>
      <c r="R6" s="360"/>
      <c r="S6" s="361"/>
      <c r="T6" s="447"/>
      <c r="U6" s="278"/>
      <c r="V6" s="278"/>
      <c r="W6" s="278"/>
      <c r="X6" s="441"/>
      <c r="Y6" s="354" t="s">
        <v>1659</v>
      </c>
      <c r="Z6" s="356" t="s">
        <v>422</v>
      </c>
      <c r="AA6" s="354" t="s">
        <v>1658</v>
      </c>
      <c r="AB6" s="340" t="s">
        <v>422</v>
      </c>
    </row>
    <row r="7" spans="1:28" ht="25.5" customHeight="true" thickBot="1" x14ac:dyDescent="0.6">
      <c r="A7" s="301"/>
      <c r="B7" s="302"/>
      <c r="C7" s="302"/>
      <c r="D7" s="327"/>
      <c r="E7" s="330"/>
      <c r="F7" s="331"/>
      <c r="G7" s="54" t="s">
        <v>387</v>
      </c>
      <c r="H7" s="55" t="s">
        <v>23</v>
      </c>
      <c r="I7" s="56" t="s">
        <v>386</v>
      </c>
      <c r="J7" s="55" t="s">
        <v>387</v>
      </c>
      <c r="K7" s="55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53"/>
      <c r="R7" s="443"/>
      <c r="S7" s="444"/>
      <c r="T7" s="448"/>
      <c r="U7" s="321"/>
      <c r="V7" s="321"/>
      <c r="W7" s="321"/>
      <c r="X7" s="442"/>
      <c r="Y7" s="355"/>
      <c r="Z7" s="357"/>
      <c r="AA7" s="355"/>
      <c r="AB7" s="341"/>
    </row>
    <row r="8" spans="1:28" ht="15.75" customHeight="true" x14ac:dyDescent="0.55000000000000004">
      <c r="A8" s="402" t="s">
        <v>385</v>
      </c>
      <c r="B8" s="297" t="s">
        <v>11</v>
      </c>
      <c r="C8" s="297"/>
      <c r="D8" s="326"/>
      <c r="E8" s="342" t="n">
        <v>442.0</v>
      </c>
      <c r="F8" s="343"/>
      <c r="G8" s="61" t="n">
        <v>68.0</v>
      </c>
      <c r="H8" s="62" t="n">
        <v>17.0</v>
      </c>
      <c r="I8" s="63" t="n">
        <f>G8-H8</f>
      </c>
      <c r="J8" s="64" t="n">
        <v>68.0</v>
      </c>
      <c r="K8" s="65" t="n">
        <v>0.0</v>
      </c>
      <c r="L8" s="26" t="n">
        <f>J8-K8</f>
      </c>
      <c r="M8" s="66" t="n">
        <v>68.0</v>
      </c>
      <c r="N8" s="67" t="n">
        <v>68.0</v>
      </c>
      <c r="O8" s="68" t="n">
        <v>68.0</v>
      </c>
      <c r="P8" s="69" t="n">
        <v>68.0</v>
      </c>
      <c r="Q8" s="70" t="n">
        <f>I8+L8+M8+N8+O8+P8</f>
      </c>
      <c r="R8" s="439" t="n">
        <f>Q8+X8</f>
      </c>
      <c r="S8" s="440"/>
      <c r="T8" s="72" t="n">
        <v>17.0</v>
      </c>
      <c r="U8" s="73" t="n">
        <v>0.0</v>
      </c>
      <c r="V8" s="73" t="n">
        <v>0.0</v>
      </c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5.75" customHeight="true" x14ac:dyDescent="0.55000000000000004">
      <c r="A9" s="272"/>
      <c r="B9" s="25" t="s">
        <v>431</v>
      </c>
      <c r="C9" s="279" t="s">
        <v>3</v>
      </c>
      <c r="D9" s="280"/>
      <c r="E9" s="77" t="n">
        <v>170.0</v>
      </c>
      <c r="F9" s="280" t="n">
        <v>510.0</v>
      </c>
      <c r="G9" s="78" t="n">
        <v>34.0</v>
      </c>
      <c r="H9" s="79" t="n">
        <v>0.0</v>
      </c>
      <c r="I9" s="80" t="n">
        <f>G9-H9</f>
      </c>
      <c r="J9" s="81" t="n">
        <v>34.0</v>
      </c>
      <c r="K9" s="82" t="n">
        <v>0.0</v>
      </c>
      <c r="L9" s="13" t="n">
        <f>J9-K9</f>
      </c>
      <c r="M9" s="83" t="n">
        <v>0.0</v>
      </c>
      <c r="N9" s="84" t="n">
        <v>0.0</v>
      </c>
      <c r="O9" s="85" t="n">
        <v>34.0</v>
      </c>
      <c r="P9" s="86" t="n">
        <v>51.0</v>
      </c>
      <c r="Q9" s="87" t="n">
        <f>I9+L9+M9+N9+O9+P9</f>
      </c>
      <c r="R9" s="88" t="n">
        <f>Q9+X9</f>
      </c>
      <c r="S9" s="432" t="n">
        <f>SUM(R9:R11)</f>
      </c>
      <c r="T9" s="90" t="n">
        <v>0.0</v>
      </c>
      <c r="U9" s="91" t="n">
        <v>0.0</v>
      </c>
      <c r="V9" s="91" t="n">
        <v>0.0</v>
      </c>
      <c r="W9" s="91" t="n">
        <v>0.0</v>
      </c>
      <c r="X9" s="89" t="n">
        <f>SUM(T9:W9)</f>
      </c>
      <c r="Y9" s="92" t="n">
        <f>Q9-E9</f>
      </c>
      <c r="Z9" s="346" t="n">
        <f>IF(ISERROR(SUM(Y9:Y11)/F9),"",SUM(Y9:Y11)/F9)</f>
      </c>
      <c r="AA9" s="93" t="n">
        <f>R9-E9</f>
      </c>
      <c r="AB9" s="349" t="n">
        <f>IF(ISERROR(SUM(AA9:AA11)/F9),"",SUM(AA9:AA11)/F9)</f>
      </c>
    </row>
    <row r="10" spans="1:28" ht="15.75" customHeight="true" x14ac:dyDescent="0.55000000000000004">
      <c r="A10" s="272"/>
      <c r="B10" s="23" t="s">
        <v>440</v>
      </c>
      <c r="C10" s="279" t="s">
        <v>1</v>
      </c>
      <c r="D10" s="280"/>
      <c r="E10" s="77" t="n">
        <v>170.0</v>
      </c>
      <c r="F10" s="280"/>
      <c r="G10" s="78" t="n">
        <v>0.0</v>
      </c>
      <c r="H10" s="79" t="n">
        <v>0.0</v>
      </c>
      <c r="I10" s="80" t="n">
        <f>G10-H10</f>
      </c>
      <c r="J10" s="81" t="n">
        <v>0.0</v>
      </c>
      <c r="K10" s="82" t="n">
        <v>0.0</v>
      </c>
      <c r="L10" s="13" t="n">
        <f>J10-K10</f>
      </c>
      <c r="M10" s="83" t="n">
        <v>34.0</v>
      </c>
      <c r="N10" s="84" t="n">
        <v>34.0</v>
      </c>
      <c r="O10" s="85" t="n">
        <v>34.0</v>
      </c>
      <c r="P10" s="86" t="n">
        <v>34.0</v>
      </c>
      <c r="Q10" s="87" t="n">
        <f>I10+L10+M10+N10+O10+P10</f>
      </c>
      <c r="R10" s="88" t="n">
        <f>Q10+X10</f>
      </c>
      <c r="S10" s="432"/>
      <c r="T10" s="90" t="n">
        <v>0.0</v>
      </c>
      <c r="U10" s="91" t="n">
        <v>0.0</v>
      </c>
      <c r="V10" s="91" t="n">
        <v>0.0</v>
      </c>
      <c r="W10" s="91" t="n">
        <v>0.0</v>
      </c>
      <c r="X10" s="89" t="n">
        <f>SUM(T10:W10)</f>
      </c>
      <c r="Y10" s="92" t="n">
        <f>Q10-E10</f>
      </c>
      <c r="Z10" s="347"/>
      <c r="AA10" s="93" t="n">
        <f>R10-E10</f>
      </c>
      <c r="AB10" s="350"/>
    </row>
    <row r="11" spans="1:28" ht="15.75" customHeight="true" x14ac:dyDescent="0.55000000000000004">
      <c r="A11" s="272"/>
      <c r="B11" s="22" t="s">
        <v>2</v>
      </c>
      <c r="C11" s="279" t="s">
        <v>2</v>
      </c>
      <c r="D11" s="280"/>
      <c r="E11" s="77" t="n">
        <v>170.0</v>
      </c>
      <c r="F11" s="280"/>
      <c r="G11" s="78" t="n">
        <v>51.0</v>
      </c>
      <c r="H11" s="79" t="n">
        <v>17.0</v>
      </c>
      <c r="I11" s="80" t="n">
        <f>G11-H11</f>
      </c>
      <c r="J11" s="81" t="n">
        <v>51.0</v>
      </c>
      <c r="K11" s="82" t="n">
        <v>0.0</v>
      </c>
      <c r="L11" s="13" t="n">
        <f>J11-K11</f>
      </c>
      <c r="M11" s="83" t="n">
        <v>34.0</v>
      </c>
      <c r="N11" s="84" t="n">
        <v>34.0</v>
      </c>
      <c r="O11" s="85" t="n">
        <v>0.0</v>
      </c>
      <c r="P11" s="86" t="n">
        <v>0.0</v>
      </c>
      <c r="Q11" s="87" t="n">
        <f>I11+L11+M11+N11+O11+P11</f>
      </c>
      <c r="R11" s="88" t="n">
        <f>Q11+X11</f>
      </c>
      <c r="S11" s="432"/>
      <c r="T11" s="90" t="n">
        <v>17.0</v>
      </c>
      <c r="U11" s="91" t="n">
        <v>0.0</v>
      </c>
      <c r="V11" s="91" t="n">
        <v>0.0</v>
      </c>
      <c r="W11" s="91" t="n">
        <v>0.0</v>
      </c>
      <c r="X11" s="89" t="n">
        <f>SUM(T11:W11)</f>
      </c>
      <c r="Y11" s="92" t="n">
        <f>Q11-E11</f>
      </c>
      <c r="Z11" s="348"/>
      <c r="AA11" s="93" t="n">
        <f>R11-E11</f>
      </c>
      <c r="AB11" s="351"/>
    </row>
    <row r="12" spans="1:28" ht="15.75" customHeight="true" x14ac:dyDescent="0.55000000000000004">
      <c r="A12" s="272"/>
      <c r="B12" s="279" t="s">
        <v>4</v>
      </c>
      <c r="C12" s="279"/>
      <c r="D12" s="280"/>
      <c r="E12" s="367" t="n">
        <v>374.0</v>
      </c>
      <c r="F12" s="280"/>
      <c r="G12" s="78" t="n">
        <v>68.0</v>
      </c>
      <c r="H12" s="79" t="n">
        <v>17.0</v>
      </c>
      <c r="I12" s="80" t="n">
        <f>G12-H12</f>
      </c>
      <c r="J12" s="81" t="n">
        <v>68.0</v>
      </c>
      <c r="K12" s="82" t="n">
        <v>0.0</v>
      </c>
      <c r="L12" s="13" t="n">
        <f>J12-K12</f>
      </c>
      <c r="M12" s="83" t="n">
        <v>68.0</v>
      </c>
      <c r="N12" s="84" t="n">
        <v>68.0</v>
      </c>
      <c r="O12" s="85" t="n">
        <v>68.0</v>
      </c>
      <c r="P12" s="86" t="n">
        <v>68.0</v>
      </c>
      <c r="Q12" s="87" t="n">
        <f>I12+L12+M12+N12+O12+P12</f>
      </c>
      <c r="R12" s="432" t="n">
        <f>Q12+X12</f>
      </c>
      <c r="S12" s="433"/>
      <c r="T12" s="90" t="n">
        <v>17.0</v>
      </c>
      <c r="U12" s="91" t="n">
        <v>0.0</v>
      </c>
      <c r="V12" s="91" t="n">
        <v>0.0</v>
      </c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5.75" customHeight="true" x14ac:dyDescent="0.55000000000000004">
      <c r="A13" s="272"/>
      <c r="B13" s="25" t="s">
        <v>383</v>
      </c>
      <c r="C13" s="279" t="s">
        <v>5</v>
      </c>
      <c r="D13" s="280"/>
      <c r="E13" s="77" t="n">
        <v>374.0</v>
      </c>
      <c r="F13" s="280" t="n">
        <v>680.0</v>
      </c>
      <c r="G13" s="78" t="n">
        <v>68.0</v>
      </c>
      <c r="H13" s="79" t="n">
        <v>17.0</v>
      </c>
      <c r="I13" s="80" t="n">
        <f>G13-H13</f>
      </c>
      <c r="J13" s="81" t="n">
        <v>68.0</v>
      </c>
      <c r="K13" s="82" t="n">
        <v>0.0</v>
      </c>
      <c r="L13" s="13" t="n">
        <f>J13-K13</f>
      </c>
      <c r="M13" s="83" t="n">
        <v>51.0</v>
      </c>
      <c r="N13" s="84" t="n">
        <v>51.0</v>
      </c>
      <c r="O13" s="85" t="n">
        <v>51.0</v>
      </c>
      <c r="P13" s="86" t="n">
        <v>51.0</v>
      </c>
      <c r="Q13" s="87" t="n">
        <f>I13+L13+M13+N13+O13+P13</f>
      </c>
      <c r="R13" s="88" t="n">
        <f>Q13+X13</f>
      </c>
      <c r="S13" s="432" t="n">
        <f>SUM(R13:R15)</f>
      </c>
      <c r="T13" s="90" t="n">
        <v>17.0</v>
      </c>
      <c r="U13" s="91" t="n">
        <v>0.0</v>
      </c>
      <c r="V13" s="91" t="n">
        <v>0.0</v>
      </c>
      <c r="W13" s="91" t="n">
        <v>0.0</v>
      </c>
      <c r="X13" s="89" t="n">
        <f>SUM(T13:W13)</f>
      </c>
      <c r="Y13" s="92" t="n">
        <f>Q13-E13</f>
      </c>
      <c r="Z13" s="346" t="n">
        <f>IF(ISERROR(SUM(Y13:Y15)/F13),"",SUM(Y13:Y15)/F13)</f>
      </c>
      <c r="AA13" s="93" t="n">
        <f>R13-E13</f>
      </c>
      <c r="AB13" s="349" t="n">
        <f>IF(ISERROR(SUM(AA13:AA15)/F13),"",SUM(AA13:AA15)/F13)</f>
      </c>
    </row>
    <row r="14" spans="1:28" ht="15.75" customHeight="true" x14ac:dyDescent="0.55000000000000004">
      <c r="A14" s="272"/>
      <c r="B14" s="23" t="s">
        <v>469</v>
      </c>
      <c r="C14" s="279" t="s">
        <v>396</v>
      </c>
      <c r="D14" s="280"/>
      <c r="E14" s="77" t="n">
        <v>272.0</v>
      </c>
      <c r="F14" s="280"/>
      <c r="G14" s="78" t="n">
        <v>0.0</v>
      </c>
      <c r="H14" s="79" t="n">
        <v>0.0</v>
      </c>
      <c r="I14" s="80" t="n">
        <f>G14-H14</f>
      </c>
      <c r="J14" s="81" t="n">
        <v>0.0</v>
      </c>
      <c r="K14" s="82" t="n">
        <v>0.0</v>
      </c>
      <c r="L14" s="13" t="n">
        <f>J14-K14</f>
      </c>
      <c r="M14" s="83" t="n">
        <v>34.0</v>
      </c>
      <c r="N14" s="84" t="n">
        <v>34.0</v>
      </c>
      <c r="O14" s="85" t="n">
        <v>51.0</v>
      </c>
      <c r="P14" s="86" t="n">
        <v>34.0</v>
      </c>
      <c r="Q14" s="87" t="n">
        <f>I14+L14+M14+N14+O14+P14</f>
      </c>
      <c r="R14" s="88" t="n">
        <f>Q14+X14</f>
      </c>
      <c r="S14" s="432"/>
      <c r="T14" s="90" t="n">
        <v>0.0</v>
      </c>
      <c r="U14" s="91" t="n">
        <v>0.0</v>
      </c>
      <c r="V14" s="91" t="n">
        <v>0.0</v>
      </c>
      <c r="W14" s="91" t="n">
        <v>0.0</v>
      </c>
      <c r="X14" s="89" t="n">
        <f>SUM(T14:W14)</f>
      </c>
      <c r="Y14" s="92" t="n">
        <f>Q14-E14</f>
      </c>
      <c r="Z14" s="347"/>
      <c r="AA14" s="93" t="n">
        <f>R14-E14</f>
      </c>
      <c r="AB14" s="350"/>
    </row>
    <row r="15" spans="1:28" ht="15.75" customHeight="true" x14ac:dyDescent="0.55000000000000004">
      <c r="A15" s="272"/>
      <c r="B15" s="22" t="s">
        <v>476</v>
      </c>
      <c r="C15" s="279" t="s">
        <v>16</v>
      </c>
      <c r="D15" s="280"/>
      <c r="E15" s="77" t="n">
        <v>34.0</v>
      </c>
      <c r="F15" s="280"/>
      <c r="G15" s="78" t="n">
        <v>0.0</v>
      </c>
      <c r="H15" s="79" t="n">
        <v>0.0</v>
      </c>
      <c r="I15" s="80" t="n">
        <f>G15-H15</f>
      </c>
      <c r="J15" s="81" t="n">
        <v>0.0</v>
      </c>
      <c r="K15" s="82" t="n">
        <v>0.0</v>
      </c>
      <c r="L15" s="13" t="n">
        <f>J15-K15</f>
      </c>
      <c r="M15" s="83" t="n">
        <v>34.0</v>
      </c>
      <c r="N15" s="84" t="n">
        <v>34.0</v>
      </c>
      <c r="O15" s="85" t="n">
        <v>0.0</v>
      </c>
      <c r="P15" s="86" t="n">
        <v>0.0</v>
      </c>
      <c r="Q15" s="87" t="n">
        <f>I15+L15+M15+N15+O15+P15</f>
      </c>
      <c r="R15" s="88" t="n">
        <f>Q15+X15</f>
      </c>
      <c r="S15" s="432"/>
      <c r="T15" s="90" t="n">
        <v>0.0</v>
      </c>
      <c r="U15" s="91" t="n">
        <v>0.0</v>
      </c>
      <c r="V15" s="91" t="n">
        <v>0.0</v>
      </c>
      <c r="W15" s="91" t="n">
        <v>0.0</v>
      </c>
      <c r="X15" s="89" t="n">
        <f>SUM(T15:W15)</f>
      </c>
      <c r="Y15" s="92" t="n">
        <f>Q15-E15</f>
      </c>
      <c r="Z15" s="348"/>
      <c r="AA15" s="93" t="n">
        <f>R15-E15</f>
      </c>
      <c r="AB15" s="351"/>
    </row>
    <row r="16" spans="1:28" ht="15.75" customHeight="true" x14ac:dyDescent="0.55000000000000004">
      <c r="A16" s="272"/>
      <c r="B16" s="279" t="s">
        <v>6</v>
      </c>
      <c r="C16" s="279"/>
      <c r="D16" s="280"/>
      <c r="E16" s="367" t="n">
        <v>272.0</v>
      </c>
      <c r="F16" s="280"/>
      <c r="G16" s="78" t="n">
        <v>51.0</v>
      </c>
      <c r="H16" s="79" t="n">
        <v>17.0</v>
      </c>
      <c r="I16" s="80" t="n">
        <f>G16-H16</f>
      </c>
      <c r="J16" s="81" t="n">
        <v>51.0</v>
      </c>
      <c r="K16" s="82" t="n">
        <v>0.0</v>
      </c>
      <c r="L16" s="13" t="n">
        <f>J16-K16</f>
      </c>
      <c r="M16" s="83" t="n">
        <v>51.0</v>
      </c>
      <c r="N16" s="84" t="n">
        <v>51.0</v>
      </c>
      <c r="O16" s="85" t="n">
        <v>34.0</v>
      </c>
      <c r="P16" s="86" t="n">
        <v>34.0</v>
      </c>
      <c r="Q16" s="87" t="n">
        <f>I16+L16+M16+N16+O16+P16</f>
      </c>
      <c r="R16" s="432" t="n">
        <f>Q16+X16</f>
      </c>
      <c r="S16" s="433"/>
      <c r="T16" s="97" t="n">
        <v>0.0</v>
      </c>
      <c r="U16" s="91" t="n">
        <v>17.0</v>
      </c>
      <c r="V16" s="98" t="n">
        <v>0.0</v>
      </c>
      <c r="W16" s="98" t="n">
        <v>0.0</v>
      </c>
      <c r="X16" s="89" t="n">
        <f>SUM(T16:W16)</f>
      </c>
      <c r="Y16" s="92" t="n">
        <f>Q16-E16</f>
      </c>
      <c r="Z16" s="96" t="n">
        <f>IF(ISERROR(Y16/E16),"",Y16/E16)</f>
      </c>
      <c r="AA16" s="93" t="n">
        <f>R16-E16</f>
      </c>
      <c r="AB16" s="94" t="n">
        <f>IF(ISERROR(AA16/E16),"",AA16/E16)</f>
      </c>
    </row>
    <row r="17" spans="1:28" ht="15.75" customHeight="true" x14ac:dyDescent="0.55000000000000004">
      <c r="A17" s="272"/>
      <c r="B17" s="281" t="s">
        <v>382</v>
      </c>
      <c r="C17" s="279" t="s">
        <v>7</v>
      </c>
      <c r="D17" s="280"/>
      <c r="E17" s="77" t="n">
        <v>136.0</v>
      </c>
      <c r="F17" s="280" t="n">
        <v>272.0</v>
      </c>
      <c r="G17" s="78" t="n">
        <v>17.0</v>
      </c>
      <c r="H17" s="79" t="n">
        <v>17.0</v>
      </c>
      <c r="I17" s="80" t="n">
        <f>G17-H17</f>
      </c>
      <c r="J17" s="81" t="n">
        <v>17.0</v>
      </c>
      <c r="K17" s="82" t="n">
        <v>0.0</v>
      </c>
      <c r="L17" s="13" t="n">
        <f>J17-K17</f>
      </c>
      <c r="M17" s="83" t="n">
        <v>34.0</v>
      </c>
      <c r="N17" s="84" t="n">
        <v>34.0</v>
      </c>
      <c r="O17" s="85" t="n">
        <v>34.0</v>
      </c>
      <c r="P17" s="86" t="n">
        <v>34.0</v>
      </c>
      <c r="Q17" s="87" t="n">
        <f>I17+L17+M17+N17+O17+P17</f>
      </c>
      <c r="R17" s="88" t="n">
        <f>Q17+X17</f>
      </c>
      <c r="S17" s="432" t="n">
        <f>SUM(R17:R18)</f>
      </c>
      <c r="T17" s="97" t="n">
        <v>0.0</v>
      </c>
      <c r="U17" s="91" t="n">
        <v>17.0</v>
      </c>
      <c r="V17" s="98" t="n">
        <v>0.0</v>
      </c>
      <c r="W17" s="98" t="n">
        <v>0.0</v>
      </c>
      <c r="X17" s="89" t="n">
        <f>SUM(T17:W17)</f>
      </c>
      <c r="Y17" s="92" t="n">
        <f>Q17-E17</f>
      </c>
      <c r="Z17" s="346" t="n">
        <f>IF(ISERROR(SUM(Y17:Y18)/F17),"",SUM(Y17:Y18)/F17)</f>
      </c>
      <c r="AA17" s="93" t="n">
        <f>R17-E17</f>
      </c>
      <c r="AB17" s="349" t="n">
        <f>IF(ISERROR(SUM(AA17:AA18)/F17),"",SUM(AA17:AA18)/F17)</f>
      </c>
    </row>
    <row r="18" spans="1:28" ht="15.75" customHeight="true" x14ac:dyDescent="0.55000000000000004">
      <c r="A18" s="272"/>
      <c r="B18" s="283"/>
      <c r="C18" s="279" t="s">
        <v>8</v>
      </c>
      <c r="D18" s="280"/>
      <c r="E18" s="77" t="n">
        <v>136.0</v>
      </c>
      <c r="F18" s="280"/>
      <c r="G18" s="78" t="n">
        <v>0.0</v>
      </c>
      <c r="H18" s="79" t="n">
        <v>0.0</v>
      </c>
      <c r="I18" s="80" t="n">
        <f>G18-H18</f>
      </c>
      <c r="J18" s="81" t="n">
        <v>0.0</v>
      </c>
      <c r="K18" s="82" t="n">
        <v>0.0</v>
      </c>
      <c r="L18" s="13" t="n">
        <f>J18-K18</f>
      </c>
      <c r="M18" s="83" t="n">
        <v>17.0</v>
      </c>
      <c r="N18" s="84" t="n">
        <v>17.0</v>
      </c>
      <c r="O18" s="85" t="n">
        <v>34.0</v>
      </c>
      <c r="P18" s="86" t="n">
        <v>34.0</v>
      </c>
      <c r="Q18" s="87" t="n">
        <f>I18+L18+M18+N18+O18+P18</f>
      </c>
      <c r="R18" s="88" t="n">
        <f>Q18+X18</f>
      </c>
      <c r="S18" s="432"/>
      <c r="T18" s="97" t="n">
        <v>0.0</v>
      </c>
      <c r="U18" s="91" t="n">
        <v>0.0</v>
      </c>
      <c r="V18" s="98" t="n">
        <v>0.0</v>
      </c>
      <c r="W18" s="98" t="n">
        <v>0.0</v>
      </c>
      <c r="X18" s="89" t="n">
        <f>SUM(T18:W18)</f>
      </c>
      <c r="Y18" s="92" t="n">
        <f>Q18-E18</f>
      </c>
      <c r="Z18" s="348"/>
      <c r="AA18" s="93" t="n">
        <f>R18-E18</f>
      </c>
      <c r="AB18" s="351"/>
    </row>
    <row r="19" spans="1:28" ht="15.75" customHeight="true" x14ac:dyDescent="0.55000000000000004">
      <c r="A19" s="272"/>
      <c r="B19" s="279" t="s">
        <v>9</v>
      </c>
      <c r="C19" s="279"/>
      <c r="D19" s="280"/>
      <c r="E19" s="367" t="n">
        <v>340.0</v>
      </c>
      <c r="F19" s="280"/>
      <c r="G19" s="78" t="n">
        <v>68.0</v>
      </c>
      <c r="H19" s="79" t="n">
        <v>0.0</v>
      </c>
      <c r="I19" s="80" t="n">
        <f>G19-H19</f>
      </c>
      <c r="J19" s="81" t="n">
        <v>68.0</v>
      </c>
      <c r="K19" s="82" t="n">
        <v>0.0</v>
      </c>
      <c r="L19" s="13" t="n">
        <f>J19-K19</f>
      </c>
      <c r="M19" s="83" t="n">
        <v>68.0</v>
      </c>
      <c r="N19" s="84" t="n">
        <v>68.0</v>
      </c>
      <c r="O19" s="85" t="n">
        <v>68.0</v>
      </c>
      <c r="P19" s="86" t="n">
        <v>68.0</v>
      </c>
      <c r="Q19" s="87" t="n">
        <f>I19+L19+M19+N19+O19+P19</f>
      </c>
      <c r="R19" s="432" t="n">
        <f>Q19+X19</f>
      </c>
      <c r="S19" s="433"/>
      <c r="T19" s="90" t="n">
        <v>0.0</v>
      </c>
      <c r="U19" s="91" t="n">
        <v>0.0</v>
      </c>
      <c r="V19" s="91" t="n">
        <v>0.0</v>
      </c>
      <c r="W19" s="91" t="n">
        <v>0.0</v>
      </c>
      <c r="X19" s="89" t="n">
        <f>SUM(T19:W19)</f>
      </c>
      <c r="Y19" s="92" t="n">
        <f>Q19-E19</f>
      </c>
      <c r="Z19" s="96" t="n">
        <f>IF(ISERROR(Y19/E19),"",Y19/E19)</f>
      </c>
      <c r="AA19" s="93" t="n">
        <f>R19-E19</f>
      </c>
      <c r="AB19" s="95" t="n">
        <f>IF(ISERROR(AA19/E19),"",AA19/E19)</f>
      </c>
    </row>
    <row r="20" spans="1:28" ht="15.75" customHeight="true" x14ac:dyDescent="0.55000000000000004">
      <c r="A20" s="272"/>
      <c r="B20" s="434" t="s">
        <v>10</v>
      </c>
      <c r="C20" s="379" t="s">
        <v>1695</v>
      </c>
      <c r="D20" s="380"/>
      <c r="E20" s="383" t="n">
        <v>170.0</v>
      </c>
      <c r="F20" s="438"/>
      <c r="G20" s="78" t="n">
        <v>34.0</v>
      </c>
      <c r="H20" s="79" t="n">
        <v>17.0</v>
      </c>
      <c r="I20" s="80" t="n">
        <f>G20-H20</f>
      </c>
      <c r="J20" s="81" t="n">
        <v>34.0</v>
      </c>
      <c r="K20" s="82" t="n">
        <v>0.0</v>
      </c>
      <c r="L20" s="13" t="n">
        <f>J20-K20</f>
      </c>
      <c r="M20" s="83" t="n">
        <v>0.0</v>
      </c>
      <c r="N20" s="84" t="n">
        <v>0.0</v>
      </c>
      <c r="O20" s="85" t="n">
        <v>0.0</v>
      </c>
      <c r="P20" s="86" t="n">
        <v>0.0</v>
      </c>
      <c r="Q20" s="87" t="n">
        <f>I20+L20+M20+N20+O20+P20</f>
      </c>
      <c r="R20" s="88" t="n">
        <f>Q20+X20</f>
      </c>
      <c r="S20" s="432" t="n">
        <f>SUM(R20:R27)</f>
      </c>
      <c r="T20" s="90" t="n">
        <v>0.0</v>
      </c>
      <c r="U20" s="91" t="n">
        <v>0.0</v>
      </c>
      <c r="V20" s="91" t="n">
        <v>0.0</v>
      </c>
      <c r="W20" s="91" t="n">
        <v>17.0</v>
      </c>
      <c r="X20" s="89" t="n">
        <f>SUM(T20:W20)</f>
      </c>
      <c r="Y20" s="376" t="n">
        <f>SUM(Q20:Q27)-E20</f>
      </c>
      <c r="Z20" s="346" t="n">
        <f>IF(ISERROR(Y20/E20),"",Y20/E20)</f>
      </c>
      <c r="AA20" s="376" t="n">
        <f>SUM(R20:R27)-E20</f>
      </c>
      <c r="AB20" s="349" t="n">
        <f>IF(ISERROR(AA20/E20),"",AA20/E20)</f>
      </c>
    </row>
    <row r="21" spans="1:28" ht="15.75" customHeight="true" x14ac:dyDescent="0.55000000000000004">
      <c r="A21" s="272"/>
      <c r="B21" s="435"/>
      <c r="C21" s="379" t="s">
        <v>1697</v>
      </c>
      <c r="D21" s="380"/>
      <c r="E21" s="385"/>
      <c r="F21" s="394"/>
      <c r="G21" s="78" t="n">
        <v>0.0</v>
      </c>
      <c r="H21" s="79" t="n">
        <v>0.0</v>
      </c>
      <c r="I21" s="80" t="n">
        <f>G21-H21</f>
      </c>
      <c r="J21" s="81" t="n">
        <v>0.0</v>
      </c>
      <c r="K21" s="82" t="n">
        <v>0.0</v>
      </c>
      <c r="L21" s="13" t="n">
        <f>J21-K21</f>
      </c>
      <c r="M21" s="83" t="n">
        <v>0.0</v>
      </c>
      <c r="N21" s="84" t="n">
        <v>0.0</v>
      </c>
      <c r="O21" s="85" t="n">
        <v>17.0</v>
      </c>
      <c r="P21" s="86" t="n">
        <v>17.0</v>
      </c>
      <c r="Q21" s="87" t="n">
        <f>I21+L21+M21+N21+O21+P21</f>
      </c>
      <c r="R21" s="88" t="n">
        <f>Q21+X21</f>
      </c>
      <c r="S21" s="432"/>
      <c r="T21" s="90" t="n">
        <v>0.0</v>
      </c>
      <c r="U21" s="91" t="n">
        <v>0.0</v>
      </c>
      <c r="V21" s="91" t="n">
        <v>0.0</v>
      </c>
      <c r="W21" s="91" t="n">
        <v>0.0</v>
      </c>
      <c r="X21" s="89" t="n">
        <f>SUM(T21:W21)</f>
      </c>
      <c r="Y21" s="377" t="n">
        <f>E21-R21</f>
      </c>
      <c r="Z21" s="347" t="n">
        <f>IF(ISERROR(Y21/E21),"",Y21/E21)</f>
      </c>
      <c r="AA21" s="377"/>
      <c r="AB21" s="350" t="n">
        <f>IF(ISERROR(AA21/E21),"",AA21/E21)</f>
      </c>
    </row>
    <row r="22" spans="1:28" ht="15.75" customHeight="true" x14ac:dyDescent="0.55000000000000004">
      <c r="A22" s="272"/>
      <c r="B22" s="435"/>
      <c r="C22" s="379" t="s">
        <v>1705</v>
      </c>
      <c r="D22" s="380"/>
      <c r="E22" s="385"/>
      <c r="F22" s="394"/>
      <c r="G22" s="78" t="n">
        <v>34.0</v>
      </c>
      <c r="H22" s="79" t="n">
        <v>17.0</v>
      </c>
      <c r="I22" s="80" t="n">
        <f>G22-H22</f>
      </c>
      <c r="J22" s="81" t="n">
        <v>34.0</v>
      </c>
      <c r="K22" s="82" t="n">
        <v>0.0</v>
      </c>
      <c r="L22" s="13" t="n">
        <f>J22-K22</f>
      </c>
      <c r="M22" s="83" t="n">
        <v>0.0</v>
      </c>
      <c r="N22" s="84" t="n">
        <v>0.0</v>
      </c>
      <c r="O22" s="85" t="n">
        <v>0.0</v>
      </c>
      <c r="P22" s="86" t="n">
        <v>0.0</v>
      </c>
      <c r="Q22" s="87" t="n">
        <f>I22+L22+M22+N22+O22+P22</f>
      </c>
      <c r="R22" s="88" t="n">
        <f>Q22+X22</f>
      </c>
      <c r="S22" s="432"/>
      <c r="T22" s="90" t="n">
        <v>0.0</v>
      </c>
      <c r="U22" s="91" t="n">
        <v>0.0</v>
      </c>
      <c r="V22" s="91" t="n">
        <v>0.0</v>
      </c>
      <c r="W22" s="91" t="n">
        <v>17.0</v>
      </c>
      <c r="X22" s="89" t="n">
        <f>SUM(T22:W22)</f>
      </c>
      <c r="Y22" s="377" t="n">
        <f>E22-R22</f>
      </c>
      <c r="Z22" s="347" t="n">
        <f>IF(ISERROR(Y22/E22),"",Y22/E22)</f>
      </c>
      <c r="AA22" s="377"/>
      <c r="AB22" s="350" t="n">
        <f>IF(ISERROR(AA22/E22),"",AA22/E22)</f>
      </c>
    </row>
    <row r="23" spans="1:28" ht="15.75" customHeight="true" x14ac:dyDescent="0.55000000000000004">
      <c r="A23" s="272"/>
      <c r="B23" s="435"/>
      <c r="C23" s="436" t="s">
        <v>1698</v>
      </c>
      <c r="D23" s="437"/>
      <c r="E23" s="385"/>
      <c r="F23" s="394"/>
      <c r="G23" s="78" t="n">
        <v>0.0</v>
      </c>
      <c r="H23" s="79" t="n">
        <v>0.0</v>
      </c>
      <c r="I23" s="80" t="n">
        <f>G23-H23</f>
      </c>
      <c r="J23" s="81" t="n">
        <v>0.0</v>
      </c>
      <c r="K23" s="82" t="n">
        <v>0.0</v>
      </c>
      <c r="L23" s="13" t="n">
        <f>J23-K23</f>
      </c>
      <c r="M23" s="83" t="n">
        <v>0.0</v>
      </c>
      <c r="N23" s="84" t="n">
        <v>0.0</v>
      </c>
      <c r="O23" s="85" t="n">
        <v>0.0</v>
      </c>
      <c r="P23" s="86" t="n">
        <v>0.0</v>
      </c>
      <c r="Q23" s="87" t="n">
        <f>I23+L23+M23+N23+O23+P23</f>
      </c>
      <c r="R23" s="88" t="n">
        <f>Q23+X23</f>
      </c>
      <c r="S23" s="432"/>
      <c r="T23" s="90" t="n">
        <v>0.0</v>
      </c>
      <c r="U23" s="91" t="n">
        <v>0.0</v>
      </c>
      <c r="V23" s="91" t="n">
        <v>0.0</v>
      </c>
      <c r="W23" s="91" t="n">
        <v>0.0</v>
      </c>
      <c r="X23" s="89" t="n">
        <f>SUM(T23:W23)</f>
      </c>
      <c r="Y23" s="377" t="n">
        <f>E23-R23</f>
      </c>
      <c r="Z23" s="347" t="n">
        <f>IF(ISERROR(Y23/E23),"",Y23/E23)</f>
      </c>
      <c r="AA23" s="377"/>
      <c r="AB23" s="350" t="n">
        <f>IF(ISERROR(AA23/E23),"",AA23/E23)</f>
      </c>
    </row>
    <row r="24" spans="1:28" ht="15.75" customHeight="true" x14ac:dyDescent="0.55000000000000004">
      <c r="A24" s="272"/>
      <c r="B24" s="435"/>
      <c r="C24" s="436" t="s">
        <v>1698</v>
      </c>
      <c r="D24" s="437"/>
      <c r="E24" s="385"/>
      <c r="F24" s="394"/>
      <c r="G24" s="78" t="n">
        <v>0.0</v>
      </c>
      <c r="H24" s="79" t="n">
        <v>0.0</v>
      </c>
      <c r="I24" s="80" t="n">
        <f>G24-H24</f>
      </c>
      <c r="J24" s="81" t="n">
        <v>0.0</v>
      </c>
      <c r="K24" s="82" t="n">
        <v>0.0</v>
      </c>
      <c r="L24" s="13" t="n">
        <f>J24-K24</f>
      </c>
      <c r="M24" s="83" t="n">
        <v>0.0</v>
      </c>
      <c r="N24" s="84" t="n">
        <v>0.0</v>
      </c>
      <c r="O24" s="85" t="n">
        <v>0.0</v>
      </c>
      <c r="P24" s="86" t="n">
        <v>0.0</v>
      </c>
      <c r="Q24" s="87" t="n">
        <f>I24+L24+M24+N24+O24+P24</f>
      </c>
      <c r="R24" s="88" t="n">
        <f>Q24+X24</f>
      </c>
      <c r="S24" s="432"/>
      <c r="T24" s="90" t="n">
        <v>0.0</v>
      </c>
      <c r="U24" s="91" t="n">
        <v>0.0</v>
      </c>
      <c r="V24" s="91" t="n">
        <v>0.0</v>
      </c>
      <c r="W24" s="91" t="n">
        <v>0.0</v>
      </c>
      <c r="X24" s="89" t="n">
        <f>SUM(T24:W24)</f>
      </c>
      <c r="Y24" s="377" t="n">
        <f>E24-R24</f>
      </c>
      <c r="Z24" s="347" t="n">
        <f>IF(ISERROR(Y24/E24),"",Y24/E24)</f>
      </c>
      <c r="AA24" s="377"/>
      <c r="AB24" s="350" t="n">
        <f>IF(ISERROR(AA24/E24),"",AA24/E24)</f>
      </c>
    </row>
    <row r="25" spans="1:28" ht="15.75" customHeight="true" x14ac:dyDescent="0.55000000000000004">
      <c r="A25" s="272"/>
      <c r="B25" s="435"/>
      <c r="C25" s="436" t="s">
        <v>1698</v>
      </c>
      <c r="D25" s="437"/>
      <c r="E25" s="385"/>
      <c r="F25" s="394"/>
      <c r="G25" s="78" t="n">
        <v>0.0</v>
      </c>
      <c r="H25" s="79" t="n">
        <v>0.0</v>
      </c>
      <c r="I25" s="80" t="n">
        <f>G25-H25</f>
      </c>
      <c r="J25" s="81" t="n">
        <v>0.0</v>
      </c>
      <c r="K25" s="82" t="n">
        <v>0.0</v>
      </c>
      <c r="L25" s="13" t="n">
        <f>J25-K25</f>
      </c>
      <c r="M25" s="83" t="n">
        <v>0.0</v>
      </c>
      <c r="N25" s="84" t="n">
        <v>0.0</v>
      </c>
      <c r="O25" s="85" t="n">
        <v>0.0</v>
      </c>
      <c r="P25" s="86" t="n">
        <v>0.0</v>
      </c>
      <c r="Q25" s="87" t="n">
        <f>I25+L25+M25+N25+O25+P25</f>
      </c>
      <c r="R25" s="88" t="n">
        <f>Q25+X25</f>
      </c>
      <c r="S25" s="432"/>
      <c r="T25" s="90" t="n">
        <v>0.0</v>
      </c>
      <c r="U25" s="91" t="n">
        <v>0.0</v>
      </c>
      <c r="V25" s="91" t="n">
        <v>0.0</v>
      </c>
      <c r="W25" s="91" t="n">
        <v>0.0</v>
      </c>
      <c r="X25" s="89" t="n">
        <f>SUM(T25:W25)</f>
      </c>
      <c r="Y25" s="377" t="n">
        <f>E25-R25</f>
      </c>
      <c r="Z25" s="347" t="n">
        <f>IF(ISERROR(Y25/E25),"",Y25/E25)</f>
      </c>
      <c r="AA25" s="377"/>
      <c r="AB25" s="350" t="n">
        <f>IF(ISERROR(AA25/E25),"",AA25/E25)</f>
      </c>
    </row>
    <row r="26" spans="1:28" ht="15.75" customHeight="true" x14ac:dyDescent="0.55000000000000004">
      <c r="A26" s="272"/>
      <c r="B26" s="435"/>
      <c r="C26" s="436" t="s">
        <v>1698</v>
      </c>
      <c r="D26" s="437"/>
      <c r="E26" s="385"/>
      <c r="F26" s="394"/>
      <c r="G26" s="78" t="n">
        <v>0.0</v>
      </c>
      <c r="H26" s="79" t="n">
        <v>0.0</v>
      </c>
      <c r="I26" s="80" t="n">
        <f>G26-H26</f>
      </c>
      <c r="J26" s="81" t="n">
        <v>0.0</v>
      </c>
      <c r="K26" s="82" t="n">
        <v>0.0</v>
      </c>
      <c r="L26" s="13" t="n">
        <f>J26-K26</f>
      </c>
      <c r="M26" s="83" t="n">
        <v>0.0</v>
      </c>
      <c r="N26" s="84" t="n">
        <v>0.0</v>
      </c>
      <c r="O26" s="85" t="n">
        <v>0.0</v>
      </c>
      <c r="P26" s="86" t="n">
        <v>0.0</v>
      </c>
      <c r="Q26" s="87" t="n">
        <f>I26+L26+M26+N26+O26+P26</f>
      </c>
      <c r="R26" s="88" t="n">
        <f>Q26+X26</f>
      </c>
      <c r="S26" s="432"/>
      <c r="T26" s="90" t="n">
        <v>0.0</v>
      </c>
      <c r="U26" s="91" t="n">
        <v>0.0</v>
      </c>
      <c r="V26" s="91" t="n">
        <v>0.0</v>
      </c>
      <c r="W26" s="91" t="n">
        <v>0.0</v>
      </c>
      <c r="X26" s="89" t="n">
        <f>SUM(T26:W26)</f>
      </c>
      <c r="Y26" s="377" t="n">
        <f>E26-R26</f>
      </c>
      <c r="Z26" s="347" t="n">
        <f>IF(ISERROR(Y26/E26),"",Y26/E26)</f>
      </c>
      <c r="AA26" s="377"/>
      <c r="AB26" s="350" t="n">
        <f>IF(ISERROR(AA26/E26),"",AA26/E26)</f>
      </c>
    </row>
    <row r="27" spans="1:28" ht="15.75" customHeight="true" x14ac:dyDescent="0.55000000000000004">
      <c r="A27" s="272"/>
      <c r="B27" s="435"/>
      <c r="C27" s="436" t="s">
        <v>1698</v>
      </c>
      <c r="D27" s="437"/>
      <c r="E27" s="385"/>
      <c r="F27" s="394"/>
      <c r="G27" s="78" t="n">
        <v>0.0</v>
      </c>
      <c r="H27" s="79" t="n">
        <v>0.0</v>
      </c>
      <c r="I27" s="80" t="n">
        <f>G27-H27</f>
      </c>
      <c r="J27" s="81" t="n">
        <v>0.0</v>
      </c>
      <c r="K27" s="82" t="n">
        <v>0.0</v>
      </c>
      <c r="L27" s="13" t="n">
        <f>J27-K27</f>
      </c>
      <c r="M27" s="83" t="n">
        <v>0.0</v>
      </c>
      <c r="N27" s="84" t="n">
        <v>0.0</v>
      </c>
      <c r="O27" s="85" t="n">
        <v>0.0</v>
      </c>
      <c r="P27" s="86" t="n">
        <v>0.0</v>
      </c>
      <c r="Q27" s="87" t="n">
        <f>I27+L27+M27+N27+O27+P27</f>
      </c>
      <c r="R27" s="88" t="n">
        <f>Q27+X27</f>
      </c>
      <c r="S27" s="432"/>
      <c r="T27" s="90" t="n">
        <v>0.0</v>
      </c>
      <c r="U27" s="91" t="n">
        <v>0.0</v>
      </c>
      <c r="V27" s="91" t="n">
        <v>0.0</v>
      </c>
      <c r="W27" s="91" t="n">
        <v>0.0</v>
      </c>
      <c r="X27" s="89" t="n">
        <f>SUM(T27:W27)</f>
      </c>
      <c r="Y27" s="377"/>
      <c r="Z27" s="347"/>
      <c r="AA27" s="377"/>
      <c r="AB27" s="350"/>
    </row>
    <row r="28" spans="1:28" ht="15.75" customHeight="true" thickBot="1" x14ac:dyDescent="0.6">
      <c r="A28" s="273"/>
      <c r="B28" s="269" t="s">
        <v>370</v>
      </c>
      <c r="C28" s="269"/>
      <c r="D28" s="270"/>
      <c r="E28" s="390" t="n">
        <f>SUM(E8:E27)</f>
      </c>
      <c r="F28" s="391"/>
      <c r="G28" s="99" t="n">
        <f>SUM(G8:G27)</f>
      </c>
      <c r="H28" s="100" t="n">
        <f>SUM(H8:H27)</f>
      </c>
      <c r="I28" s="100" t="n">
        <f>SUM(I8:I27)</f>
      </c>
      <c r="J28" s="100" t="n">
        <f>SUM(J8:J27)</f>
      </c>
      <c r="K28" s="100" t="n">
        <f>SUM(K8:K27)</f>
      </c>
      <c r="L28" s="101" t="n">
        <f>SUM(L8:L27)</f>
      </c>
      <c r="M28" s="102" t="n">
        <f>SUM(M8:M27)</f>
      </c>
      <c r="N28" s="103" t="n">
        <f>SUM(N8:N27)</f>
      </c>
      <c r="O28" s="104" t="n">
        <f>SUM(O8:O27)</f>
      </c>
      <c r="P28" s="101" t="n">
        <f>SUM(P8:P27)</f>
      </c>
      <c r="Q28" s="105" t="n">
        <f>SUM(Q8:Q27)</f>
      </c>
      <c r="R28" s="429" t="n">
        <f>SUM(R8:R27)</f>
      </c>
      <c r="S28" s="430"/>
      <c r="T28" s="106" t="n">
        <f>SUM(T8:T27)</f>
      </c>
      <c r="U28" s="107" t="n">
        <f>SUM(U8:U27)</f>
      </c>
      <c r="V28" s="107" t="n">
        <f>SUM(V8:V27)</f>
      </c>
      <c r="W28" s="107" t="n">
        <f>SUM(W8:W27)</f>
      </c>
      <c r="X28" s="108" t="n">
        <f>SUM(X8:X27)</f>
      </c>
      <c r="Y28" s="109" t="n">
        <f>Q28-E28</f>
      </c>
      <c r="Z28" s="110" t="n">
        <f>IF(ISERROR(Y28/E28),"",Y28/E28)</f>
      </c>
      <c r="AA28" s="109" t="n">
        <f>R28-E28</f>
      </c>
      <c r="AB28" s="110" t="n">
        <f>IF(ISERROR(AA28/E28),"",AA28/E28)</f>
      </c>
    </row>
    <row r="29" spans="1:28" ht="15.75" customHeight="true" x14ac:dyDescent="0.55000000000000004">
      <c r="A29" s="271" t="s">
        <v>378</v>
      </c>
      <c r="B29" s="274" t="s">
        <v>570</v>
      </c>
      <c r="C29" s="274"/>
      <c r="D29" s="275"/>
      <c r="E29" s="385" t="n">
        <v>306.0</v>
      </c>
      <c r="F29" s="394"/>
      <c r="G29" s="111" t="n">
        <v>11.0</v>
      </c>
      <c r="H29" s="64" t="n">
        <v>0.0</v>
      </c>
      <c r="I29" s="112" t="n">
        <f>G29-H29</f>
      </c>
      <c r="J29" s="64" t="n">
        <v>11.0</v>
      </c>
      <c r="K29" s="113" t="n">
        <v>0.0</v>
      </c>
      <c r="L29" s="15" t="n">
        <f>J29-K29</f>
      </c>
      <c r="M29" s="114" t="n">
        <v>12.0</v>
      </c>
      <c r="N29" s="115" t="n">
        <v>12.0</v>
      </c>
      <c r="O29" s="114" t="n">
        <v>13.0</v>
      </c>
      <c r="P29" s="115" t="n">
        <v>13.0</v>
      </c>
      <c r="Q29" s="87" t="n">
        <f>I29+L29+M29+N29+O29+P29</f>
      </c>
      <c r="R29" s="116" t="n">
        <f>Q29+X29</f>
      </c>
      <c r="S29" s="431" t="n">
        <f>SUM(R29:R33)</f>
      </c>
      <c r="T29" s="117" t="n">
        <v>0.0</v>
      </c>
      <c r="U29" s="73" t="n">
        <v>0.0</v>
      </c>
      <c r="V29" s="73" t="n">
        <v>0.0</v>
      </c>
      <c r="W29" s="73" t="n">
        <v>0.0</v>
      </c>
      <c r="X29" s="71" t="n">
        <f>SUM(T29:W29)</f>
      </c>
      <c r="Y29" s="424" t="n">
        <f>SUM(Q29:Q34)-E29</f>
      </c>
      <c r="Z29" s="426" t="n">
        <f>IF(ISERROR(Y29/E29),"",Y29/E29)</f>
      </c>
      <c r="AA29" s="424" t="n">
        <f>SUM(R29:R34)-E29</f>
      </c>
      <c r="AB29" s="426" t="n">
        <f>IF(ISERROR(AA29/E29),"",AA29/E29)</f>
      </c>
    </row>
    <row r="30" spans="1:28" ht="15.75" customHeight="true" x14ac:dyDescent="0.55000000000000004">
      <c r="A30" s="272"/>
      <c r="B30" s="276" t="s">
        <v>24</v>
      </c>
      <c r="C30" s="276"/>
      <c r="D30" s="277"/>
      <c r="E30" s="385"/>
      <c r="F30" s="394"/>
      <c r="G30" s="118" t="n">
        <v>6.0</v>
      </c>
      <c r="H30" s="81" t="n">
        <v>0.0</v>
      </c>
      <c r="I30" s="19" t="n">
        <f>G30-H30</f>
      </c>
      <c r="J30" s="81" t="n">
        <v>6.0</v>
      </c>
      <c r="K30" s="119" t="n">
        <v>0.0</v>
      </c>
      <c r="L30" s="10" t="n">
        <f>J30-K30</f>
      </c>
      <c r="M30" s="120" t="n">
        <v>6.0</v>
      </c>
      <c r="N30" s="121" t="n">
        <v>6.0</v>
      </c>
      <c r="O30" s="120" t="n">
        <v>10.0</v>
      </c>
      <c r="P30" s="121" t="n">
        <v>10.0</v>
      </c>
      <c r="Q30" s="87" t="n">
        <f>I30+L30+M30+N30+O30+P30</f>
      </c>
      <c r="R30" s="88" t="n">
        <f>Q30+X30</f>
      </c>
      <c r="S30" s="396"/>
      <c r="T30" s="90" t="n">
        <v>0.0</v>
      </c>
      <c r="U30" s="91" t="n">
        <v>0.0</v>
      </c>
      <c r="V30" s="91" t="n">
        <v>0.0</v>
      </c>
      <c r="W30" s="91" t="n">
        <v>0.0</v>
      </c>
      <c r="X30" s="89" t="n">
        <f>SUM(T30:W30)</f>
      </c>
      <c r="Y30" s="425"/>
      <c r="Z30" s="427"/>
      <c r="AA30" s="425"/>
      <c r="AB30" s="427"/>
    </row>
    <row r="31" spans="1:28" ht="15.75" customHeight="true" x14ac:dyDescent="0.55000000000000004">
      <c r="A31" s="272"/>
      <c r="B31" s="276" t="s">
        <v>376</v>
      </c>
      <c r="C31" s="276"/>
      <c r="D31" s="277"/>
      <c r="E31" s="385"/>
      <c r="F31" s="394"/>
      <c r="G31" s="118" t="n">
        <v>6.0</v>
      </c>
      <c r="H31" s="81" t="n">
        <v>0.0</v>
      </c>
      <c r="I31" s="19" t="n">
        <f>G31-H31</f>
      </c>
      <c r="J31" s="81" t="n">
        <v>4.0</v>
      </c>
      <c r="K31" s="119" t="n">
        <v>0.0</v>
      </c>
      <c r="L31" s="10" t="n">
        <f>J31-K31</f>
      </c>
      <c r="M31" s="120" t="n">
        <v>6.0</v>
      </c>
      <c r="N31" s="121" t="n">
        <v>4.0</v>
      </c>
      <c r="O31" s="120" t="n">
        <v>5.0</v>
      </c>
      <c r="P31" s="121" t="n">
        <v>5.0</v>
      </c>
      <c r="Q31" s="87" t="n">
        <f>I31+L31+M31+N31+O31+P31</f>
      </c>
      <c r="R31" s="88" t="n">
        <f>Q31+X31</f>
      </c>
      <c r="S31" s="396"/>
      <c r="T31" s="90" t="n">
        <v>0.0</v>
      </c>
      <c r="U31" s="91" t="n">
        <v>0.0</v>
      </c>
      <c r="V31" s="91" t="n">
        <v>0.0</v>
      </c>
      <c r="W31" s="91" t="n">
        <v>0.0</v>
      </c>
      <c r="X31" s="89" t="n">
        <f>SUM(T31:W31)</f>
      </c>
      <c r="Y31" s="425"/>
      <c r="Z31" s="427"/>
      <c r="AA31" s="425"/>
      <c r="AB31" s="427"/>
    </row>
    <row r="32" spans="1:28" ht="15.75" customHeight="true" x14ac:dyDescent="0.55000000000000004">
      <c r="A32" s="272"/>
      <c r="B32" s="278" t="s">
        <v>375</v>
      </c>
      <c r="C32" s="276" t="s">
        <v>374</v>
      </c>
      <c r="D32" s="277"/>
      <c r="E32" s="385"/>
      <c r="F32" s="394"/>
      <c r="G32" s="118" t="n">
        <v>34.0</v>
      </c>
      <c r="H32" s="81" t="n">
        <v>34.0</v>
      </c>
      <c r="I32" s="19" t="n">
        <f>G32-H32</f>
      </c>
      <c r="J32" s="81" t="n">
        <v>20.0</v>
      </c>
      <c r="K32" s="119" t="n">
        <v>0.0</v>
      </c>
      <c r="L32" s="10" t="n">
        <f>J32-K32</f>
      </c>
      <c r="M32" s="120" t="n">
        <v>16.0</v>
      </c>
      <c r="N32" s="121" t="n">
        <v>20.0</v>
      </c>
      <c r="O32" s="120" t="n">
        <v>18.0</v>
      </c>
      <c r="P32" s="121" t="n">
        <v>18.0</v>
      </c>
      <c r="Q32" s="87" t="n">
        <f>I32+L32+M32+N32+O32+P32</f>
      </c>
      <c r="R32" s="88" t="n">
        <f>Q32+X32</f>
      </c>
      <c r="S32" s="396"/>
      <c r="T32" s="90" t="n">
        <v>0.0</v>
      </c>
      <c r="U32" s="91" t="n">
        <v>0.0</v>
      </c>
      <c r="V32" s="91" t="n">
        <v>34.0</v>
      </c>
      <c r="W32" s="91" t="n">
        <v>0.0</v>
      </c>
      <c r="X32" s="89" t="n">
        <f>SUM(T32:W32)</f>
      </c>
      <c r="Y32" s="425"/>
      <c r="Z32" s="427"/>
      <c r="AA32" s="425"/>
      <c r="AB32" s="427"/>
    </row>
    <row r="33" spans="1:28" ht="24.0" customHeight="true" x14ac:dyDescent="0.55000000000000004">
      <c r="A33" s="272"/>
      <c r="B33" s="278"/>
      <c r="C33" s="278" t="s">
        <v>588</v>
      </c>
      <c r="D33" s="12" t="s">
        <v>373</v>
      </c>
      <c r="E33" s="385"/>
      <c r="F33" s="394"/>
      <c r="G33" s="122" t="n">
        <v>6.0</v>
      </c>
      <c r="H33" s="123" t="n">
        <v>0.0</v>
      </c>
      <c r="I33" s="80" t="n">
        <f>G33-H33</f>
      </c>
      <c r="J33" s="123" t="n">
        <v>6.0</v>
      </c>
      <c r="K33" s="82" t="n">
        <v>0.0</v>
      </c>
      <c r="L33" s="13" t="n">
        <f>J33-K33</f>
      </c>
      <c r="M33" s="83" t="n">
        <v>6.0</v>
      </c>
      <c r="N33" s="86" t="n">
        <v>6.0</v>
      </c>
      <c r="O33" s="83" t="n">
        <v>5.0</v>
      </c>
      <c r="P33" s="86" t="n">
        <v>5.0</v>
      </c>
      <c r="Q33" s="87" t="n">
        <f>I33+L33+M33+N33+O33+P33</f>
      </c>
      <c r="R33" s="124" t="n">
        <f>Q33+X33</f>
      </c>
      <c r="S33" s="397"/>
      <c r="T33" s="97" t="n">
        <v>0.0</v>
      </c>
      <c r="U33" s="123" t="n">
        <v>0.0</v>
      </c>
      <c r="V33" s="123" t="n">
        <v>0.0</v>
      </c>
      <c r="W33" s="98" t="n">
        <v>0.0</v>
      </c>
      <c r="X33" s="89" t="n">
        <f>SUM(T33:W33)</f>
      </c>
      <c r="Y33" s="425"/>
      <c r="Z33" s="427"/>
      <c r="AA33" s="425"/>
      <c r="AB33" s="427"/>
    </row>
    <row r="34" spans="1:28" ht="24.0" customHeight="true" x14ac:dyDescent="0.55000000000000004">
      <c r="A34" s="272"/>
      <c r="B34" s="278"/>
      <c r="C34" s="278"/>
      <c r="D34" s="12" t="s">
        <v>372</v>
      </c>
      <c r="E34" s="385"/>
      <c r="F34" s="394"/>
      <c r="G34" s="122" t="n">
        <v>0.0</v>
      </c>
      <c r="H34" s="123" t="n">
        <v>0.0</v>
      </c>
      <c r="I34" s="80" t="n">
        <f>G34-H34</f>
      </c>
      <c r="J34" s="123" t="n">
        <v>0.0</v>
      </c>
      <c r="K34" s="82" t="n">
        <v>0.0</v>
      </c>
      <c r="L34" s="13" t="n">
        <f>J34-K34</f>
      </c>
      <c r="M34" s="83" t="n">
        <v>0.0</v>
      </c>
      <c r="N34" s="86" t="n">
        <v>0.0</v>
      </c>
      <c r="O34" s="83" t="n">
        <v>0.0</v>
      </c>
      <c r="P34" s="86" t="n">
        <v>0.0</v>
      </c>
      <c r="Q34" s="87" t="n">
        <f>I34+L34+M34+N34+O34+P34</f>
      </c>
      <c r="R34" s="88" t="n">
        <f>Q34+X34</f>
      </c>
      <c r="S34" s="404" t="n">
        <f>R16-E16+SUM(R33:R35)</f>
      </c>
      <c r="T34" s="97" t="n">
        <v>0.0</v>
      </c>
      <c r="U34" s="123" t="n">
        <v>0.0</v>
      </c>
      <c r="V34" s="123" t="n">
        <v>0.0</v>
      </c>
      <c r="W34" s="98" t="n">
        <v>0.0</v>
      </c>
      <c r="X34" s="89" t="n">
        <f>SUM(T34:W34)</f>
      </c>
      <c r="Y34" s="425"/>
      <c r="Z34" s="427"/>
      <c r="AA34" s="428"/>
      <c r="AB34" s="427"/>
    </row>
    <row r="35" spans="1:28" ht="24.0" customHeight="true" x14ac:dyDescent="0.55000000000000004">
      <c r="A35" s="272"/>
      <c r="B35" s="278"/>
      <c r="C35" s="278"/>
      <c r="D35" s="12" t="s">
        <v>371</v>
      </c>
      <c r="E35" s="387"/>
      <c r="F35" s="395"/>
      <c r="G35" s="122" t="n">
        <v>17.0</v>
      </c>
      <c r="H35" s="123" t="n">
        <v>0.0</v>
      </c>
      <c r="I35" s="80" t="n">
        <f>G35-H35</f>
      </c>
      <c r="J35" s="123" t="n">
        <v>17.0</v>
      </c>
      <c r="K35" s="82" t="n">
        <v>0.0</v>
      </c>
      <c r="L35" s="13" t="n">
        <f>J35-K35</f>
      </c>
      <c r="M35" s="83" t="n">
        <v>17.0</v>
      </c>
      <c r="N35" s="86" t="n">
        <v>17.0</v>
      </c>
      <c r="O35" s="83" t="n">
        <v>17.0</v>
      </c>
      <c r="P35" s="86" t="n">
        <v>17.0</v>
      </c>
      <c r="Q35" s="87" t="n">
        <f>I35+L35+M35+N35+O35+P35</f>
      </c>
      <c r="R35" s="88" t="n">
        <f>Q35+X35</f>
      </c>
      <c r="S35" s="397"/>
      <c r="T35" s="97" t="n">
        <v>0.0</v>
      </c>
      <c r="U35" s="123" t="n">
        <v>0.0</v>
      </c>
      <c r="V35" s="123" t="n">
        <v>0.0</v>
      </c>
      <c r="W35" s="98" t="n">
        <v>0.0</v>
      </c>
      <c r="X35" s="89" t="n">
        <f>SUM(T35:W35)</f>
      </c>
      <c r="Y35" s="18"/>
      <c r="Z35" s="125"/>
      <c r="AA35" s="126"/>
      <c r="AB35" s="127"/>
    </row>
    <row r="36" spans="1:28" ht="15.75" customHeight="true" thickBot="1" x14ac:dyDescent="0.6">
      <c r="A36" s="273"/>
      <c r="B36" s="259" t="s">
        <v>370</v>
      </c>
      <c r="C36" s="259"/>
      <c r="D36" s="260"/>
      <c r="E36" s="398" t="n">
        <v>306.0</v>
      </c>
      <c r="F36" s="399"/>
      <c r="G36" s="128" t="n">
        <f>SUM(G29:G35)</f>
      </c>
      <c r="H36" s="129" t="n">
        <f>SUM(H29:H35)</f>
      </c>
      <c r="I36" s="130" t="n">
        <f>SUM(I29:I35)</f>
      </c>
      <c r="J36" s="129" t="n">
        <f>SUM(J29:J35)</f>
      </c>
      <c r="K36" s="129" t="n">
        <f>SUM(K29:K35)</f>
      </c>
      <c r="L36" s="131" t="n">
        <f>SUM(L29:L35)</f>
      </c>
      <c r="M36" s="132" t="n">
        <f>SUM(M29:M35)</f>
      </c>
      <c r="N36" s="131" t="n">
        <f>SUM(N29:N35)</f>
      </c>
      <c r="O36" s="133" t="n">
        <f>SUM(O29:O35)</f>
      </c>
      <c r="P36" s="131" t="n">
        <f>SUM(P29:P35)</f>
      </c>
      <c r="Q36" s="134" t="n">
        <f>SUM(Q29:Q35)</f>
      </c>
      <c r="R36" s="400" t="n">
        <f>SUM(R29:R35)</f>
      </c>
      <c r="S36" s="401"/>
      <c r="T36" s="106" t="n">
        <f>SUM(T29:T35)</f>
      </c>
      <c r="U36" s="107" t="n">
        <f>SUM(U29:U35)</f>
      </c>
      <c r="V36" s="107" t="n">
        <f>SUM(V29:V35)</f>
      </c>
      <c r="W36" s="107" t="n">
        <f>SUM(W29:W35)</f>
      </c>
      <c r="X36" s="135" t="n">
        <f>SUM(X29:X35)</f>
      </c>
      <c r="Y36" s="99" t="n">
        <f>Q36-E36</f>
      </c>
      <c r="Z36" s="110" t="n">
        <f>IF(ISERROR(Y36/E36),"",Y36/E36)</f>
      </c>
      <c r="AA36" s="99" t="n">
        <f>R36-E36</f>
      </c>
      <c r="AB36" s="110" t="n">
        <f>IF(ISERROR(AA36/E36),"",AA36/E36)</f>
      </c>
    </row>
    <row r="37" spans="1:28" ht="15.75" customHeight="true" thickBot="1" x14ac:dyDescent="0.6">
      <c r="A37" s="261" t="s">
        <v>369</v>
      </c>
      <c r="B37" s="262"/>
      <c r="C37" s="262"/>
      <c r="D37" s="263"/>
      <c r="E37" s="409" t="n">
        <f>E28+E36</f>
      </c>
      <c r="F37" s="410"/>
      <c r="G37" s="136" t="n">
        <f>G28+G36</f>
      </c>
      <c r="H37" s="137" t="n">
        <f>H28+H36</f>
      </c>
      <c r="I37" s="137" t="n">
        <f>I28+I36</f>
      </c>
      <c r="J37" s="137" t="n">
        <f>J28+J36</f>
      </c>
      <c r="K37" s="137" t="n">
        <f>K28+K36</f>
      </c>
      <c r="L37" s="138" t="n">
        <f>L28+L36</f>
      </c>
      <c r="M37" s="139" t="n">
        <f>M28+M36</f>
      </c>
      <c r="N37" s="140" t="n">
        <f>N28+N36</f>
      </c>
      <c r="O37" s="141" t="n">
        <f>O28+O36</f>
      </c>
      <c r="P37" s="140" t="n">
        <f>P28+P36</f>
      </c>
      <c r="Q37" s="142" t="n">
        <f>Q28+Q36</f>
      </c>
      <c r="R37" s="411" t="n">
        <f>R28+R36</f>
      </c>
      <c r="S37" s="412"/>
      <c r="T37" s="143" t="n">
        <f>T28+T36</f>
      </c>
      <c r="U37" s="144" t="n">
        <f>U28+U36</f>
      </c>
      <c r="V37" s="144" t="n">
        <f>V28+V36</f>
      </c>
      <c r="W37" s="144" t="n">
        <f>W28+W36</f>
      </c>
      <c r="X37" s="145" t="n">
        <f>X28+X36</f>
      </c>
      <c r="Y37" s="146" t="n">
        <f>Q37-E37</f>
      </c>
      <c r="Z37" s="147" t="n">
        <f>IF(ISERROR(Y37/E37),"",Y37/E37)</f>
      </c>
      <c r="AA37" s="148" t="n">
        <f>R37-E37</f>
      </c>
      <c r="AB37" s="149" t="n">
        <f>IF(ISERROR(AA37/E37),"",AA37/E37)</f>
      </c>
    </row>
    <row r="38" spans="1:28" ht="15.75" customHeight="true" thickBot="1" x14ac:dyDescent="0.6">
      <c r="A38" s="413" t="s">
        <v>368</v>
      </c>
      <c r="B38" s="414"/>
      <c r="C38" s="414"/>
      <c r="D38" s="414"/>
      <c r="E38" s="421"/>
      <c r="F38" s="150"/>
      <c r="G38" s="415" t="n">
        <f>COUNTIF(I8:I15,"&gt;0")+COUNTIF(I19,"&gt;0")+COUNTIFS(C20:C27, "한문", I20:I27,"&gt;0")+COUNTIFS(C20:C27, "생활중국어", I20:I27,"&gt;0")+COUNTIFS(C20:C27, "생활일본어", I20:I27,"&gt;0")+COUNTIFS(C20:C27, "생활중국어/일본어", I20:I27,"&gt;0")</f>
      </c>
      <c r="H38" s="416"/>
      <c r="I38" s="416"/>
      <c r="J38" s="416" t="n">
        <f>COUNTIF(L8:L15,"&gt;0")+COUNTIF(L19,"&gt;0")+COUNTIFS(C20:C27, "한문", L20:L27,"&gt;0")+COUNTIFS(C20:C27, "생활중국어", L20:L27,"&gt;0")+COUNTIFS(C20:C27, "생활일본어", L20:L27,"&gt;0")+COUNTIFS(C20:C27, "생활중국어/일본어", L20:L27,"&gt;0")</f>
      </c>
      <c r="K38" s="416"/>
      <c r="L38" s="417"/>
      <c r="M38" s="151" t="n">
        <f>COUNTIF(M8:M15,"&gt;0")+COUNTIF(M19,"&gt;0")+COUNTIFS(C20:C27, "한문", M20:M27,"&gt;0")+COUNTIFS(C20:C27, "생활중국어", M20:M27,"&gt;0")+COUNTIFS(C20:C27, "생활일본어", M20:M27,"&gt;0")+COUNTIFS(C20:C27, "생활중국어/일본어", M20:M27,"&gt;0")</f>
      </c>
      <c r="N38" s="152" t="n">
        <f>COUNTIF(N8:N15,"&gt;0")+COUNTIF(N19,"&gt;0")+COUNTIFS(C20:C27, "한문", N20:N27,"&gt;0")+COUNTIFS(C20:C27, "생활중국어", N20:N27,"&gt;0")+COUNTIFS(C20:C27, "생활일본어", N20:N27,"&gt;0")+COUNTIFS(C20:C27, "생활중국어/일본어", N20:N27,"&gt;0")</f>
      </c>
      <c r="O38" s="151" t="n">
        <f>COUNTIF(O8:O15,"&gt;0")+COUNTIF(O19,"&gt;0")+COUNTIFS(C20:C27, "한문", O20:O27,"&gt;0")+COUNTIFS(C20:C27, "생활중국어", O20:O27,"&gt;0")+COUNTIFS(C20:C27, "생활일본어", O20:O27,"&gt;0")+COUNTIFS(C20:C27, "생활중국어/일본어", O20:O27,"&gt;0")</f>
      </c>
      <c r="P38" s="153" t="n">
        <f>COUNTIF(P8:P15,"&gt;0")+COUNTIF(P19,"&gt;0")+COUNTIFS(C20:C27, "한문", P20:P27,"&gt;0")+COUNTIFS(C20:C27, "생활중국어", P20:P27,"&gt;0")+COUNTIFS(C20:C27, "생활일본어", P20:P27,"&gt;0")+COUNTIFS(C20:C27, "생활중국어/일본어", P20:P27,"&gt;0")</f>
      </c>
      <c r="Q38" s="422" t="s">
        <v>641</v>
      </c>
      <c r="R38" s="423"/>
      <c r="S38" s="423"/>
      <c r="T38" s="420" t="s">
        <v>1704</v>
      </c>
      <c r="U38" s="420"/>
      <c r="V38" s="420"/>
      <c r="W38" s="420"/>
      <c r="X38" s="420"/>
      <c r="Y38" s="407"/>
      <c r="Z38" s="407"/>
      <c r="AA38" s="407"/>
      <c r="AB38" s="408"/>
    </row>
    <row r="50" spans="9:28" ht="15.75" customHeight="1" x14ac:dyDescent="0.55000000000000004"/>
    <row r="51" spans="9:28" ht="15.75" customHeight="1" x14ac:dyDescent="0.55000000000000004"/>
    <row r="52" spans="9:28" ht="15.75" customHeight="1" x14ac:dyDescent="0.55000000000000004"/>
    <row r="53" spans="9:28" ht="15.75" customHeight="1" x14ac:dyDescent="0.55000000000000004"/>
    <row r="54" spans="9:28" ht="15.75" customHeight="1" x14ac:dyDescent="0.55000000000000004"/>
    <row r="55" spans="9:28" ht="15.75" customHeight="1" x14ac:dyDescent="0.55000000000000004"/>
    <row r="56" spans="9:28" ht="15.75" customHeight="1" x14ac:dyDescent="0.55000000000000004"/>
    <row r="57" spans="9:28" ht="15.75" customHeight="1" x14ac:dyDescent="0.55000000000000004"/>
    <row r="58" spans="9:28" ht="15.75" customHeight="1" x14ac:dyDescent="0.55000000000000004">
      <c r="I58" s="2"/>
      <c r="L58" s="2"/>
      <c r="M58" s="2"/>
      <c r="N58" s="2"/>
      <c r="O58" s="2"/>
      <c r="P58" s="4"/>
      <c r="Q58" s="4"/>
      <c r="X58" s="2"/>
      <c r="Y58" s="4"/>
      <c r="Z58" s="4"/>
      <c r="AA58" s="2"/>
      <c r="AB58" s="4"/>
    </row>
    <row r="59" spans="9:28" ht="19.5" customHeight="1" x14ac:dyDescent="0.55000000000000004"/>
    <row r="60" spans="9:28" ht="19.2" customHeight="1" x14ac:dyDescent="0.55000000000000004">
      <c r="I60" s="2"/>
      <c r="L60" s="2"/>
      <c r="M60" s="2"/>
      <c r="N60" s="2"/>
      <c r="O60" s="2"/>
      <c r="P60" s="4"/>
      <c r="Q60" s="4"/>
      <c r="X60" s="2"/>
      <c r="Y60" s="4"/>
      <c r="Z60" s="4"/>
      <c r="AA60" s="2"/>
      <c r="AB60" s="4"/>
    </row>
    <row r="61" spans="9:28" ht="19.2" customHeight="1" x14ac:dyDescent="0.55000000000000004"/>
    <row r="77" spans="9:10" x14ac:dyDescent="0.55000000000000004">
      <c r="J77" s="2"/>
    </row>
    <row r="78" spans="9:10" x14ac:dyDescent="0.55000000000000004">
      <c r="J78" s="2"/>
    </row>
    <row r="79" spans="9:10" x14ac:dyDescent="0.55000000000000004">
      <c r="I79" s="2"/>
      <c r="J79" s="2"/>
    </row>
    <row r="80" spans="9:10" x14ac:dyDescent="0.55000000000000004">
      <c r="I80" s="2"/>
      <c r="J80" s="2"/>
    </row>
    <row r="81" spans="9:10" x14ac:dyDescent="0.55000000000000004">
      <c r="I81" s="2"/>
      <c r="J81" s="2"/>
    </row>
    <row r="82" spans="9:10" x14ac:dyDescent="0.55000000000000004">
      <c r="I82" s="2"/>
      <c r="J82" s="2"/>
    </row>
    <row r="83" spans="9:10" x14ac:dyDescent="0.55000000000000004">
      <c r="I83" s="2"/>
      <c r="J83" s="2"/>
    </row>
    <row r="84" spans="9:10" x14ac:dyDescent="0.55000000000000004">
      <c r="I84" s="2"/>
      <c r="J84" s="2"/>
    </row>
    <row r="85" spans="9:10" x14ac:dyDescent="0.55000000000000004">
      <c r="I85" s="2"/>
      <c r="J85" s="2"/>
    </row>
    <row r="86" spans="9:10" x14ac:dyDescent="0.55000000000000004">
      <c r="I86" s="2"/>
      <c r="J86" s="2"/>
    </row>
    <row r="87" spans="9:10" x14ac:dyDescent="0.55000000000000004">
      <c r="I87" s="2"/>
      <c r="J87" s="2"/>
    </row>
    <row r="88" spans="9:10" x14ac:dyDescent="0.55000000000000004">
      <c r="I88" s="2"/>
      <c r="J88" s="2"/>
    </row>
    <row r="89" spans="9:10" x14ac:dyDescent="0.55000000000000004">
      <c r="I89" s="2"/>
      <c r="J89" s="2"/>
    </row>
    <row r="90" spans="9:10" x14ac:dyDescent="0.55000000000000004">
      <c r="I90" s="2"/>
      <c r="J90" s="2"/>
    </row>
    <row r="91" spans="9:10" x14ac:dyDescent="0.55000000000000004">
      <c r="I91" s="2"/>
      <c r="J91" s="2"/>
    </row>
    <row r="92" spans="9:10" x14ac:dyDescent="0.55000000000000004">
      <c r="I92" s="2"/>
      <c r="J92" s="2"/>
    </row>
    <row r="93" spans="9:10" x14ac:dyDescent="0.55000000000000004">
      <c r="I93" s="2"/>
      <c r="J93" s="2"/>
    </row>
    <row r="94" spans="9:10" x14ac:dyDescent="0.55000000000000004">
      <c r="I94" s="2"/>
      <c r="J94" s="2"/>
    </row>
    <row r="95" spans="9:10" x14ac:dyDescent="0.55000000000000004">
      <c r="I95" s="2"/>
      <c r="J95" s="2"/>
    </row>
    <row r="96" spans="9:10" x14ac:dyDescent="0.55000000000000004">
      <c r="I96" s="2"/>
      <c r="J96" s="2"/>
    </row>
    <row r="97" spans="9:10" x14ac:dyDescent="0.55000000000000004">
      <c r="I97" s="2"/>
      <c r="J97" s="2"/>
    </row>
    <row r="98" spans="9:10" x14ac:dyDescent="0.55000000000000004">
      <c r="I98" s="2"/>
      <c r="J98" s="2"/>
    </row>
    <row r="99" spans="9:10" x14ac:dyDescent="0.55000000000000004">
      <c r="I99" s="2"/>
      <c r="J99" s="2"/>
    </row>
    <row r="100" spans="9:10" x14ac:dyDescent="0.55000000000000004">
      <c r="I100" s="2"/>
      <c r="J100" s="2"/>
    </row>
    <row r="101" spans="9:10" x14ac:dyDescent="0.55000000000000004">
      <c r="I101" s="2"/>
      <c r="J101" s="2"/>
    </row>
    <row r="102" spans="9:10" x14ac:dyDescent="0.55000000000000004">
      <c r="I102" s="2"/>
      <c r="J102" s="2"/>
    </row>
    <row r="103" spans="9:10" x14ac:dyDescent="0.55000000000000004">
      <c r="I103" s="2"/>
      <c r="J103" s="2"/>
    </row>
    <row r="104" spans="9:10" x14ac:dyDescent="0.55000000000000004">
      <c r="I104" s="2"/>
      <c r="J104" s="2"/>
    </row>
    <row r="105" spans="9:10" x14ac:dyDescent="0.55000000000000004">
      <c r="I105" s="2"/>
      <c r="J105" s="2"/>
    </row>
    <row r="106" spans="9:10" x14ac:dyDescent="0.55000000000000004">
      <c r="I106" s="2"/>
      <c r="J106" s="2"/>
    </row>
    <row r="107" spans="9:10" x14ac:dyDescent="0.55000000000000004">
      <c r="I107" s="2"/>
      <c r="J107" s="2"/>
    </row>
    <row r="108" spans="9:10" x14ac:dyDescent="0.55000000000000004">
      <c r="I108" s="2"/>
      <c r="J108" s="2"/>
    </row>
    <row r="109" spans="9:10" x14ac:dyDescent="0.55000000000000004">
      <c r="I109" s="2"/>
      <c r="J109" s="2"/>
    </row>
    <row r="110" spans="9:10" x14ac:dyDescent="0.55000000000000004">
      <c r="I110" s="2"/>
      <c r="J110" s="2"/>
    </row>
    <row r="111" spans="9:10" x14ac:dyDescent="0.55000000000000004">
      <c r="I111" s="2"/>
      <c r="J111" s="2"/>
    </row>
    <row r="112" spans="9:10" x14ac:dyDescent="0.55000000000000004">
      <c r="I112" s="2"/>
      <c r="J112" s="2"/>
    </row>
    <row r="113" spans="9:10" x14ac:dyDescent="0.55000000000000004">
      <c r="I113" s="2"/>
      <c r="J113" s="2"/>
    </row>
    <row r="114" spans="9:10" x14ac:dyDescent="0.55000000000000004">
      <c r="I114" s="2"/>
      <c r="J114" s="2"/>
    </row>
    <row r="115" spans="9:10" x14ac:dyDescent="0.55000000000000004">
      <c r="I115" s="2"/>
      <c r="J115" s="2"/>
    </row>
    <row r="116" spans="9:10" x14ac:dyDescent="0.55000000000000004">
      <c r="I116" s="2"/>
      <c r="J116" s="2"/>
    </row>
    <row r="117" spans="9:10" x14ac:dyDescent="0.55000000000000004">
      <c r="I117" s="2"/>
      <c r="J117" s="2"/>
    </row>
    <row r="118" spans="9:10" x14ac:dyDescent="0.55000000000000004">
      <c r="I118" s="2"/>
      <c r="J118" s="2"/>
    </row>
    <row r="119" spans="9:10" x14ac:dyDescent="0.55000000000000004">
      <c r="I119" s="2"/>
      <c r="J119" s="2"/>
    </row>
    <row r="120" spans="9:10" x14ac:dyDescent="0.55000000000000004">
      <c r="I120" s="2"/>
      <c r="J120" s="2"/>
    </row>
    <row r="121" spans="9:10" x14ac:dyDescent="0.55000000000000004">
      <c r="I121" s="2"/>
      <c r="J121" s="2"/>
    </row>
    <row r="122" spans="9:10" x14ac:dyDescent="0.55000000000000004">
      <c r="I122" s="2"/>
      <c r="J122" s="2"/>
    </row>
    <row r="123" spans="9:10" x14ac:dyDescent="0.55000000000000004">
      <c r="I123" s="2"/>
      <c r="J123" s="2"/>
    </row>
    <row r="124" spans="9:10" x14ac:dyDescent="0.55000000000000004">
      <c r="I124" s="2"/>
      <c r="J124" s="2"/>
    </row>
    <row r="125" spans="9:10" x14ac:dyDescent="0.55000000000000004">
      <c r="I125" s="2"/>
      <c r="J125" s="2"/>
    </row>
    <row r="126" spans="9:10" x14ac:dyDescent="0.55000000000000004">
      <c r="I126" s="2"/>
      <c r="J126" s="2"/>
    </row>
    <row r="127" spans="9:10" x14ac:dyDescent="0.55000000000000004">
      <c r="I127" s="2"/>
      <c r="J127" s="2"/>
    </row>
    <row r="128" spans="9:10" x14ac:dyDescent="0.55000000000000004">
      <c r="I128" s="2"/>
      <c r="J128" s="2"/>
    </row>
    <row r="129" spans="9:10" x14ac:dyDescent="0.55000000000000004">
      <c r="I129" s="2"/>
      <c r="J129" s="2"/>
    </row>
    <row r="130" spans="9:10" x14ac:dyDescent="0.55000000000000004">
      <c r="I130" s="2"/>
      <c r="J130" s="2"/>
    </row>
    <row r="131" spans="9:10" x14ac:dyDescent="0.55000000000000004">
      <c r="I131" s="2"/>
      <c r="J131" s="2"/>
    </row>
    <row r="132" spans="9:10" x14ac:dyDescent="0.55000000000000004">
      <c r="I132" s="2"/>
      <c r="J132" s="2"/>
    </row>
    <row r="133" spans="9:10" x14ac:dyDescent="0.55000000000000004">
      <c r="I133" s="2"/>
      <c r="J133" s="2"/>
    </row>
    <row r="134" spans="9:10" x14ac:dyDescent="0.55000000000000004">
      <c r="I134" s="2"/>
      <c r="J134" s="2"/>
    </row>
    <row r="135" spans="9:10" x14ac:dyDescent="0.55000000000000004">
      <c r="I135" s="2"/>
      <c r="J135" s="2"/>
    </row>
    <row r="136" spans="9:10" x14ac:dyDescent="0.55000000000000004">
      <c r="I136" s="2"/>
      <c r="J136" s="2"/>
    </row>
    <row r="137" spans="9:10" x14ac:dyDescent="0.55000000000000004">
      <c r="I137" s="2"/>
      <c r="J137" s="2"/>
    </row>
    <row r="138" spans="9:10" x14ac:dyDescent="0.55000000000000004">
      <c r="I138" s="2"/>
      <c r="J138" s="2"/>
    </row>
    <row r="139" spans="9:10" x14ac:dyDescent="0.55000000000000004">
      <c r="I139" s="2"/>
      <c r="J139" s="2"/>
    </row>
    <row r="140" spans="9:10" x14ac:dyDescent="0.55000000000000004">
      <c r="I140" s="2"/>
      <c r="J140" s="2"/>
    </row>
    <row r="141" spans="9:10" x14ac:dyDescent="0.55000000000000004">
      <c r="I141" s="2"/>
      <c r="J141" s="2"/>
    </row>
    <row r="142" spans="9:10" x14ac:dyDescent="0.55000000000000004">
      <c r="I142" s="2"/>
      <c r="J142" s="2"/>
    </row>
    <row r="143" spans="9:10" x14ac:dyDescent="0.55000000000000004">
      <c r="I143" s="2"/>
      <c r="J143" s="2"/>
    </row>
    <row r="144" spans="9:10" x14ac:dyDescent="0.55000000000000004">
      <c r="I144" s="2"/>
      <c r="J144" s="2"/>
    </row>
    <row r="145" spans="9:10" x14ac:dyDescent="0.55000000000000004">
      <c r="I145" s="2"/>
      <c r="J145" s="2"/>
    </row>
    <row r="146" spans="9:10" x14ac:dyDescent="0.55000000000000004">
      <c r="I146" s="2"/>
      <c r="J146" s="2"/>
    </row>
    <row r="147" spans="9:10" x14ac:dyDescent="0.55000000000000004">
      <c r="I147" s="2"/>
      <c r="J147" s="2"/>
    </row>
    <row r="148" spans="9:10" x14ac:dyDescent="0.55000000000000004">
      <c r="I148" s="2"/>
      <c r="J148" s="2"/>
    </row>
    <row r="149" spans="9:10" x14ac:dyDescent="0.55000000000000004">
      <c r="I149" s="2"/>
      <c r="J149" s="2"/>
    </row>
    <row r="150" spans="9:10" x14ac:dyDescent="0.55000000000000004">
      <c r="I150" s="2"/>
      <c r="J150" s="2"/>
    </row>
    <row r="151" spans="9:10" x14ac:dyDescent="0.55000000000000004">
      <c r="I151" s="2"/>
      <c r="J151" s="2"/>
    </row>
    <row r="152" spans="9:10" x14ac:dyDescent="0.55000000000000004">
      <c r="I152" s="2"/>
      <c r="J152" s="2"/>
    </row>
    <row r="153" spans="9:10" x14ac:dyDescent="0.55000000000000004">
      <c r="I153" s="2"/>
      <c r="J153" s="2"/>
    </row>
    <row r="154" spans="9:10" x14ac:dyDescent="0.55000000000000004">
      <c r="I154" s="2"/>
      <c r="J154" s="2"/>
    </row>
    <row r="155" spans="9:10" x14ac:dyDescent="0.55000000000000004">
      <c r="I155" s="2"/>
      <c r="J155" s="2"/>
    </row>
    <row r="156" spans="9:10" x14ac:dyDescent="0.55000000000000004">
      <c r="I156" s="2"/>
      <c r="J156" s="2"/>
    </row>
    <row r="157" spans="9:10" x14ac:dyDescent="0.55000000000000004">
      <c r="I157" s="2"/>
      <c r="J157" s="2"/>
    </row>
    <row r="158" spans="9:10" x14ac:dyDescent="0.55000000000000004">
      <c r="I158" s="2"/>
      <c r="J158" s="2"/>
    </row>
    <row r="159" spans="9:10" x14ac:dyDescent="0.55000000000000004">
      <c r="I159" s="2"/>
      <c r="J159" s="2"/>
    </row>
    <row r="160" spans="9:10" x14ac:dyDescent="0.55000000000000004">
      <c r="I160" s="2"/>
      <c r="J160" s="2"/>
    </row>
    <row r="161" spans="9:10" x14ac:dyDescent="0.55000000000000004">
      <c r="I161" s="2"/>
      <c r="J161" s="2"/>
    </row>
    <row r="162" spans="9:10" x14ac:dyDescent="0.55000000000000004">
      <c r="I162" s="2"/>
      <c r="J162" s="2"/>
    </row>
    <row r="163" spans="9:10" x14ac:dyDescent="0.55000000000000004">
      <c r="I163" s="2"/>
      <c r="J163" s="2"/>
    </row>
    <row r="164" spans="9:10" x14ac:dyDescent="0.55000000000000004">
      <c r="I164" s="2"/>
      <c r="J164" s="2"/>
    </row>
    <row r="165" spans="9:10" x14ac:dyDescent="0.55000000000000004">
      <c r="I165" s="2"/>
      <c r="J165" s="2"/>
    </row>
    <row r="166" spans="9:10" x14ac:dyDescent="0.55000000000000004">
      <c r="I166" s="2"/>
      <c r="J166" s="2"/>
    </row>
    <row r="167" spans="9:10" x14ac:dyDescent="0.55000000000000004">
      <c r="I167" s="2"/>
      <c r="J167" s="2"/>
    </row>
    <row r="168" spans="9:10" x14ac:dyDescent="0.55000000000000004">
      <c r="I168" s="2"/>
      <c r="J168" s="2"/>
    </row>
    <row r="169" spans="9:10" x14ac:dyDescent="0.55000000000000004">
      <c r="I169" s="2"/>
      <c r="J169" s="2"/>
    </row>
    <row r="170" spans="9:10" x14ac:dyDescent="0.55000000000000004">
      <c r="I170" s="2"/>
      <c r="J170" s="2"/>
    </row>
    <row r="171" spans="9:10" x14ac:dyDescent="0.55000000000000004">
      <c r="I171" s="2"/>
      <c r="J171" s="2"/>
    </row>
    <row r="172" spans="9:10" x14ac:dyDescent="0.55000000000000004">
      <c r="I172" s="2"/>
      <c r="J172" s="2"/>
    </row>
    <row r="173" spans="9:10" x14ac:dyDescent="0.55000000000000004">
      <c r="I173" s="2"/>
      <c r="J173" s="2"/>
    </row>
    <row r="174" spans="9:10" x14ac:dyDescent="0.55000000000000004">
      <c r="I174" s="2"/>
      <c r="J174" s="2"/>
    </row>
    <row r="175" spans="9:10" x14ac:dyDescent="0.55000000000000004">
      <c r="I175" s="2"/>
      <c r="J175" s="2"/>
    </row>
    <row r="176" spans="9:10" x14ac:dyDescent="0.55000000000000004">
      <c r="I176" s="2"/>
      <c r="J176" s="2"/>
    </row>
    <row r="177" spans="9:10" x14ac:dyDescent="0.55000000000000004">
      <c r="I177" s="2"/>
      <c r="J177" s="2"/>
    </row>
    <row r="178" spans="9:10" x14ac:dyDescent="0.55000000000000004">
      <c r="I178" s="2"/>
      <c r="J178" s="2"/>
    </row>
    <row r="179" spans="9:10" x14ac:dyDescent="0.55000000000000004">
      <c r="I179" s="2"/>
      <c r="J179" s="2"/>
    </row>
    <row r="180" spans="9:10" x14ac:dyDescent="0.55000000000000004">
      <c r="I180" s="2"/>
      <c r="J180" s="2"/>
    </row>
    <row r="181" spans="9:10" x14ac:dyDescent="0.55000000000000004">
      <c r="I181" s="2"/>
      <c r="J181" s="2"/>
    </row>
    <row r="182" spans="9:10" x14ac:dyDescent="0.55000000000000004">
      <c r="I182" s="2"/>
      <c r="J182" s="2"/>
    </row>
    <row r="183" spans="9:10" x14ac:dyDescent="0.55000000000000004">
      <c r="I183" s="2"/>
      <c r="J183" s="2"/>
    </row>
    <row r="184" spans="9:10" x14ac:dyDescent="0.55000000000000004">
      <c r="I184" s="2"/>
      <c r="J184" s="2"/>
    </row>
    <row r="185" spans="9:10" x14ac:dyDescent="0.55000000000000004">
      <c r="I185" s="2"/>
      <c r="J185" s="2"/>
    </row>
    <row r="186" spans="9:10" x14ac:dyDescent="0.55000000000000004">
      <c r="I186" s="2"/>
      <c r="J186" s="2"/>
    </row>
    <row r="187" spans="9:10" x14ac:dyDescent="0.55000000000000004">
      <c r="I187" s="2"/>
      <c r="J187" s="2"/>
    </row>
    <row r="188" spans="9:10" x14ac:dyDescent="0.55000000000000004">
      <c r="I188" s="2"/>
      <c r="J188" s="2"/>
    </row>
    <row r="189" spans="9:10" x14ac:dyDescent="0.55000000000000004">
      <c r="I189" s="2"/>
      <c r="J189" s="2"/>
    </row>
    <row r="190" spans="9:10" x14ac:dyDescent="0.55000000000000004">
      <c r="I190" s="2"/>
      <c r="J190" s="2"/>
    </row>
    <row r="191" spans="9:10" x14ac:dyDescent="0.55000000000000004">
      <c r="I191" s="2"/>
      <c r="J191" s="2"/>
    </row>
    <row r="192" spans="9:10" x14ac:dyDescent="0.55000000000000004">
      <c r="I192" s="2"/>
      <c r="J192" s="2"/>
    </row>
    <row r="193" spans="9:10" x14ac:dyDescent="0.55000000000000004">
      <c r="I193" s="2"/>
      <c r="J193" s="2"/>
    </row>
    <row r="194" spans="9:10" x14ac:dyDescent="0.55000000000000004">
      <c r="I194" s="2"/>
      <c r="J194" s="2"/>
    </row>
    <row r="195" spans="9:10" x14ac:dyDescent="0.55000000000000004">
      <c r="I195" s="2"/>
      <c r="J195" s="2"/>
    </row>
    <row r="196" spans="9:10" x14ac:dyDescent="0.55000000000000004">
      <c r="I196" s="2"/>
      <c r="J196" s="2"/>
    </row>
    <row r="197" spans="9:10" x14ac:dyDescent="0.55000000000000004">
      <c r="I197" s="2"/>
      <c r="J197" s="2"/>
    </row>
    <row r="198" spans="9:10" x14ac:dyDescent="0.55000000000000004">
      <c r="I198" s="2"/>
      <c r="J198" s="2"/>
    </row>
    <row r="199" spans="9:10" x14ac:dyDescent="0.55000000000000004">
      <c r="I199" s="2"/>
      <c r="J199" s="2"/>
    </row>
    <row r="200" spans="9:10" x14ac:dyDescent="0.55000000000000004">
      <c r="I200" s="2"/>
      <c r="J200" s="2"/>
    </row>
    <row r="201" spans="9:10" x14ac:dyDescent="0.55000000000000004">
      <c r="I201" s="2"/>
      <c r="J201" s="2"/>
    </row>
    <row r="202" spans="9:10" x14ac:dyDescent="0.55000000000000004">
      <c r="I202" s="2"/>
      <c r="J202" s="2"/>
    </row>
    <row r="203" spans="9:10" x14ac:dyDescent="0.55000000000000004">
      <c r="I203" s="2"/>
      <c r="J203" s="2"/>
    </row>
    <row r="204" spans="9:10" x14ac:dyDescent="0.55000000000000004">
      <c r="I204" s="2"/>
      <c r="J204" s="2"/>
    </row>
    <row r="205" spans="9:10" x14ac:dyDescent="0.55000000000000004">
      <c r="I205" s="2"/>
      <c r="J205" s="2"/>
    </row>
    <row r="206" spans="9:10" x14ac:dyDescent="0.55000000000000004">
      <c r="I206" s="2"/>
      <c r="J206" s="2"/>
    </row>
    <row r="207" spans="9:10" x14ac:dyDescent="0.55000000000000004">
      <c r="I207" s="2"/>
      <c r="J207" s="2"/>
    </row>
    <row r="208" spans="9:10" x14ac:dyDescent="0.55000000000000004">
      <c r="I208" s="2"/>
      <c r="J208" s="2"/>
    </row>
    <row r="209" spans="9:10" x14ac:dyDescent="0.55000000000000004">
      <c r="I209" s="2"/>
      <c r="J209" s="2"/>
    </row>
    <row r="210" spans="9:10" x14ac:dyDescent="0.55000000000000004">
      <c r="I210" s="2"/>
      <c r="J210" s="2"/>
    </row>
    <row r="211" spans="9:10" x14ac:dyDescent="0.55000000000000004">
      <c r="I211" s="2"/>
      <c r="J211" s="2"/>
    </row>
    <row r="212" spans="9:10" x14ac:dyDescent="0.55000000000000004">
      <c r="I212" s="2"/>
      <c r="J212" s="2"/>
    </row>
    <row r="213" spans="9:10" x14ac:dyDescent="0.55000000000000004">
      <c r="I213" s="2"/>
      <c r="J213" s="2"/>
    </row>
    <row r="214" spans="9:10" x14ac:dyDescent="0.55000000000000004">
      <c r="I214" s="2"/>
      <c r="J214" s="2"/>
    </row>
    <row r="215" spans="9:10" x14ac:dyDescent="0.55000000000000004">
      <c r="I215" s="2"/>
      <c r="J215" s="2"/>
    </row>
    <row r="216" spans="9:10" x14ac:dyDescent="0.55000000000000004">
      <c r="I216" s="2"/>
      <c r="J216" s="2"/>
    </row>
    <row r="217" spans="9:10" x14ac:dyDescent="0.55000000000000004">
      <c r="I217" s="2"/>
      <c r="J217" s="2"/>
    </row>
    <row r="218" spans="9:10" x14ac:dyDescent="0.55000000000000004">
      <c r="I218" s="2"/>
      <c r="J218" s="2"/>
    </row>
    <row r="219" spans="9:10" x14ac:dyDescent="0.55000000000000004">
      <c r="I219" s="2"/>
      <c r="J219" s="2"/>
    </row>
    <row r="220" spans="9:10" x14ac:dyDescent="0.55000000000000004">
      <c r="I220" s="2"/>
      <c r="J220" s="2"/>
    </row>
    <row r="221" spans="9:10" x14ac:dyDescent="0.55000000000000004">
      <c r="I221" s="2"/>
      <c r="J221" s="2"/>
    </row>
    <row r="222" spans="9:10" x14ac:dyDescent="0.55000000000000004">
      <c r="I222" s="2"/>
      <c r="J222" s="2"/>
    </row>
    <row r="223" spans="9:10" x14ac:dyDescent="0.55000000000000004">
      <c r="I223" s="2"/>
      <c r="J223" s="2"/>
    </row>
    <row r="224" spans="9:10" x14ac:dyDescent="0.55000000000000004">
      <c r="I224" s="2"/>
      <c r="J224" s="2"/>
    </row>
    <row r="225" spans="9:10" x14ac:dyDescent="0.55000000000000004">
      <c r="I225" s="2"/>
      <c r="J225" s="2"/>
    </row>
    <row r="226" spans="9:10" x14ac:dyDescent="0.55000000000000004">
      <c r="I226" s="2"/>
      <c r="J226" s="2"/>
    </row>
    <row r="227" spans="9:10" x14ac:dyDescent="0.55000000000000004">
      <c r="I227" s="2"/>
      <c r="J227" s="2"/>
    </row>
    <row r="228" spans="9:10" x14ac:dyDescent="0.55000000000000004">
      <c r="I228" s="2"/>
      <c r="J228" s="2"/>
    </row>
    <row r="229" spans="9:10" x14ac:dyDescent="0.55000000000000004">
      <c r="I229" s="2"/>
      <c r="J229" s="2"/>
    </row>
    <row r="230" spans="9:10" x14ac:dyDescent="0.55000000000000004">
      <c r="I230" s="2"/>
      <c r="J230" s="2"/>
    </row>
    <row r="231" spans="9:10" x14ac:dyDescent="0.55000000000000004">
      <c r="I231" s="2"/>
      <c r="J231" s="2"/>
    </row>
    <row r="232" spans="9:10" x14ac:dyDescent="0.55000000000000004">
      <c r="I232" s="2"/>
      <c r="J232" s="2"/>
    </row>
    <row r="233" spans="9:10" x14ac:dyDescent="0.55000000000000004">
      <c r="I233" s="2"/>
      <c r="J233" s="2"/>
    </row>
    <row r="234" spans="9:10" x14ac:dyDescent="0.55000000000000004">
      <c r="I234" s="2"/>
      <c r="J234" s="2"/>
    </row>
    <row r="235" spans="9:10" x14ac:dyDescent="0.55000000000000004">
      <c r="I235" s="2"/>
      <c r="J235" s="2"/>
    </row>
    <row r="236" spans="9:10" x14ac:dyDescent="0.55000000000000004">
      <c r="I236" s="2"/>
      <c r="J236" s="2"/>
    </row>
    <row r="237" spans="9:10" x14ac:dyDescent="0.55000000000000004">
      <c r="I237" s="2"/>
      <c r="J237" s="2"/>
    </row>
    <row r="238" spans="9:10" x14ac:dyDescent="0.55000000000000004">
      <c r="I238" s="2"/>
      <c r="J238" s="2"/>
    </row>
    <row r="239" spans="9:10" x14ac:dyDescent="0.55000000000000004">
      <c r="I239" s="2"/>
      <c r="J239" s="2"/>
    </row>
    <row r="240" spans="9:10" x14ac:dyDescent="0.55000000000000004">
      <c r="I240" s="2"/>
      <c r="J240" s="2"/>
    </row>
    <row r="241" spans="9:10" x14ac:dyDescent="0.55000000000000004">
      <c r="I241" s="2"/>
      <c r="J241" s="2"/>
    </row>
    <row r="242" spans="9:10" x14ac:dyDescent="0.55000000000000004">
      <c r="I242" s="2"/>
      <c r="J242" s="2"/>
    </row>
    <row r="243" spans="9:10" x14ac:dyDescent="0.55000000000000004">
      <c r="I243" s="2"/>
      <c r="J243" s="2"/>
    </row>
    <row r="244" spans="9:10" x14ac:dyDescent="0.55000000000000004">
      <c r="I244" s="2"/>
      <c r="J244" s="2"/>
    </row>
    <row r="245" spans="9:10" x14ac:dyDescent="0.55000000000000004">
      <c r="I245" s="2"/>
      <c r="J245" s="2"/>
    </row>
    <row r="246" spans="9:10" x14ac:dyDescent="0.55000000000000004">
      <c r="I246" s="2"/>
      <c r="J246" s="2"/>
    </row>
    <row r="247" spans="9:10" x14ac:dyDescent="0.55000000000000004">
      <c r="I247" s="2"/>
      <c r="J247" s="2"/>
    </row>
    <row r="248" spans="9:10" x14ac:dyDescent="0.55000000000000004">
      <c r="I248" s="2"/>
      <c r="J248" s="2"/>
    </row>
    <row r="249" spans="9:10" x14ac:dyDescent="0.55000000000000004">
      <c r="I249" s="2"/>
      <c r="J249" s="2"/>
    </row>
    <row r="250" spans="9:10" x14ac:dyDescent="0.55000000000000004">
      <c r="I250" s="2"/>
      <c r="J250" s="2"/>
    </row>
    <row r="251" spans="9:10" x14ac:dyDescent="0.55000000000000004">
      <c r="I251" s="2"/>
      <c r="J251" s="2"/>
    </row>
    <row r="252" spans="9:10" x14ac:dyDescent="0.55000000000000004">
      <c r="I252" s="2"/>
      <c r="J252" s="2"/>
    </row>
    <row r="253" spans="9:10" x14ac:dyDescent="0.55000000000000004">
      <c r="I253" s="2"/>
      <c r="J253" s="2"/>
    </row>
    <row r="254" spans="9:10" x14ac:dyDescent="0.55000000000000004">
      <c r="I254" s="2"/>
      <c r="J254" s="2"/>
    </row>
    <row r="255" spans="9:10" x14ac:dyDescent="0.55000000000000004">
      <c r="I255" s="2"/>
      <c r="J255" s="2"/>
    </row>
    <row r="256" spans="9:10" x14ac:dyDescent="0.55000000000000004">
      <c r="I256" s="2"/>
      <c r="J256" s="2"/>
    </row>
    <row r="257" spans="9:10" x14ac:dyDescent="0.55000000000000004">
      <c r="I257" s="2"/>
      <c r="J257" s="2"/>
    </row>
    <row r="258" spans="9:10" x14ac:dyDescent="0.55000000000000004">
      <c r="I258" s="2"/>
      <c r="J258" s="2"/>
    </row>
    <row r="259" spans="9:10" x14ac:dyDescent="0.55000000000000004">
      <c r="I259" s="2"/>
      <c r="J259" s="2"/>
    </row>
    <row r="260" spans="9:10" x14ac:dyDescent="0.55000000000000004">
      <c r="I260" s="2"/>
      <c r="J260" s="2"/>
    </row>
    <row r="261" spans="9:10" x14ac:dyDescent="0.55000000000000004">
      <c r="I261" s="2"/>
      <c r="J261" s="2"/>
    </row>
    <row r="262" spans="9:10" x14ac:dyDescent="0.55000000000000004">
      <c r="I262" s="2"/>
      <c r="J262" s="2"/>
    </row>
    <row r="263" spans="9:10" x14ac:dyDescent="0.55000000000000004">
      <c r="I263" s="2"/>
      <c r="J263" s="2"/>
    </row>
    <row r="264" spans="9:10" x14ac:dyDescent="0.55000000000000004">
      <c r="I264" s="2"/>
      <c r="J264" s="2"/>
    </row>
    <row r="265" spans="9:10" x14ac:dyDescent="0.55000000000000004">
      <c r="I265" s="2"/>
      <c r="J265" s="2"/>
    </row>
    <row r="266" spans="9:10" x14ac:dyDescent="0.55000000000000004">
      <c r="I266" s="2"/>
      <c r="J266" s="2"/>
    </row>
    <row r="267" spans="9:10" x14ac:dyDescent="0.55000000000000004">
      <c r="I267" s="2"/>
      <c r="J267" s="2"/>
    </row>
    <row r="268" spans="9:10" x14ac:dyDescent="0.55000000000000004">
      <c r="I268" s="2"/>
      <c r="J268" s="2"/>
    </row>
    <row r="269" spans="9:10" x14ac:dyDescent="0.55000000000000004">
      <c r="I269" s="2"/>
      <c r="J269" s="2"/>
    </row>
    <row r="270" spans="9:10" x14ac:dyDescent="0.55000000000000004">
      <c r="I270" s="2"/>
      <c r="J270" s="2"/>
    </row>
    <row r="271" spans="9:10" x14ac:dyDescent="0.55000000000000004">
      <c r="I271" s="2"/>
      <c r="J271" s="2"/>
    </row>
    <row r="272" spans="9:10" x14ac:dyDescent="0.55000000000000004">
      <c r="I272" s="2"/>
      <c r="J272" s="2"/>
    </row>
    <row r="273" spans="9:10" x14ac:dyDescent="0.55000000000000004">
      <c r="I273" s="2"/>
      <c r="J273" s="2"/>
    </row>
    <row r="274" spans="9:10" x14ac:dyDescent="0.55000000000000004">
      <c r="I274" s="2"/>
      <c r="J274" s="2"/>
    </row>
    <row r="275" spans="9:10" x14ac:dyDescent="0.55000000000000004">
      <c r="I275" s="2"/>
      <c r="J275" s="2"/>
    </row>
    <row r="276" spans="9:10" x14ac:dyDescent="0.55000000000000004">
      <c r="I276" s="2"/>
      <c r="J276" s="2"/>
    </row>
    <row r="277" spans="9:10" x14ac:dyDescent="0.55000000000000004">
      <c r="I277" s="2"/>
      <c r="J277" s="2"/>
    </row>
    <row r="278" spans="9:10" x14ac:dyDescent="0.55000000000000004">
      <c r="I278" s="2"/>
      <c r="J278" s="2"/>
    </row>
    <row r="279" spans="9:10" x14ac:dyDescent="0.55000000000000004">
      <c r="I279" s="2"/>
      <c r="J279" s="2"/>
    </row>
    <row r="280" spans="9:10" x14ac:dyDescent="0.55000000000000004">
      <c r="I280" s="2"/>
      <c r="J280" s="2"/>
    </row>
    <row r="281" spans="9:10" x14ac:dyDescent="0.55000000000000004">
      <c r="I281" s="2"/>
      <c r="J281" s="2"/>
    </row>
    <row r="282" spans="9:10" x14ac:dyDescent="0.55000000000000004">
      <c r="I282" s="2"/>
      <c r="J282" s="2"/>
    </row>
    <row r="283" spans="9:10" x14ac:dyDescent="0.55000000000000004">
      <c r="I283" s="2"/>
      <c r="J283" s="2"/>
    </row>
    <row r="284" spans="9:10" x14ac:dyDescent="0.55000000000000004">
      <c r="I284" s="2"/>
      <c r="J284" s="2"/>
    </row>
    <row r="285" spans="9:10" x14ac:dyDescent="0.55000000000000004">
      <c r="I285" s="2"/>
      <c r="J285" s="2"/>
    </row>
    <row r="286" spans="9:10" x14ac:dyDescent="0.55000000000000004">
      <c r="I286" s="2"/>
      <c r="J286" s="2"/>
    </row>
    <row r="287" spans="9:10" x14ac:dyDescent="0.55000000000000004">
      <c r="I287" s="2"/>
      <c r="J287" s="2"/>
    </row>
    <row r="288" spans="9:10" x14ac:dyDescent="0.55000000000000004">
      <c r="I288" s="2"/>
      <c r="J288" s="2"/>
    </row>
    <row r="289" spans="9:10" x14ac:dyDescent="0.55000000000000004">
      <c r="I289" s="2"/>
      <c r="J289" s="2"/>
    </row>
    <row r="290" spans="9:10" x14ac:dyDescent="0.55000000000000004">
      <c r="I290" s="2"/>
      <c r="J290" s="2"/>
    </row>
    <row r="291" spans="9:10" x14ac:dyDescent="0.55000000000000004">
      <c r="I291" s="2"/>
      <c r="J291" s="2"/>
    </row>
    <row r="292" spans="9:10" x14ac:dyDescent="0.55000000000000004">
      <c r="I292" s="2"/>
      <c r="J292" s="2"/>
    </row>
    <row r="293" spans="9:10" x14ac:dyDescent="0.55000000000000004">
      <c r="I293" s="2"/>
      <c r="J293" s="2"/>
    </row>
    <row r="294" spans="9:10" x14ac:dyDescent="0.55000000000000004">
      <c r="I294" s="2"/>
      <c r="J294" s="2"/>
    </row>
    <row r="295" spans="9:10" x14ac:dyDescent="0.55000000000000004">
      <c r="I295" s="2"/>
      <c r="J295" s="2"/>
    </row>
    <row r="296" spans="9:10" x14ac:dyDescent="0.55000000000000004">
      <c r="I296" s="2"/>
      <c r="J296" s="2"/>
    </row>
    <row r="297" spans="9:10" x14ac:dyDescent="0.55000000000000004">
      <c r="I297" s="2"/>
      <c r="J297" s="2"/>
    </row>
    <row r="298" spans="9:10" x14ac:dyDescent="0.55000000000000004">
      <c r="I298" s="2"/>
      <c r="J298" s="2"/>
    </row>
    <row r="299" spans="9:10" x14ac:dyDescent="0.55000000000000004">
      <c r="I299" s="2"/>
      <c r="J299" s="2"/>
    </row>
    <row r="300" spans="9:10" x14ac:dyDescent="0.55000000000000004">
      <c r="I300" s="2"/>
      <c r="J300" s="2"/>
    </row>
    <row r="301" spans="9:10" x14ac:dyDescent="0.55000000000000004">
      <c r="I301" s="2"/>
      <c r="J301" s="2"/>
    </row>
    <row r="302" spans="9:10" x14ac:dyDescent="0.55000000000000004">
      <c r="I302" s="2"/>
      <c r="J302" s="2"/>
    </row>
    <row r="303" spans="9:10" x14ac:dyDescent="0.55000000000000004">
      <c r="I303" s="2"/>
      <c r="J303" s="2"/>
    </row>
    <row r="304" spans="9:10" x14ac:dyDescent="0.55000000000000004">
      <c r="I304" s="2"/>
      <c r="J304" s="2"/>
    </row>
    <row r="305" spans="9:10" x14ac:dyDescent="0.55000000000000004">
      <c r="I305" s="2"/>
      <c r="J305" s="2"/>
    </row>
    <row r="306" spans="9:10" x14ac:dyDescent="0.55000000000000004">
      <c r="I306" s="2"/>
      <c r="J306" s="2"/>
    </row>
    <row r="307" spans="9:10" x14ac:dyDescent="0.55000000000000004">
      <c r="I307" s="2"/>
      <c r="J307" s="2"/>
    </row>
    <row r="308" spans="9:10" x14ac:dyDescent="0.55000000000000004">
      <c r="I308" s="2"/>
      <c r="J308" s="2"/>
    </row>
    <row r="309" spans="9:10" x14ac:dyDescent="0.55000000000000004">
      <c r="I309" s="2"/>
      <c r="J309" s="2"/>
    </row>
    <row r="310" spans="9:10" x14ac:dyDescent="0.55000000000000004">
      <c r="I310" s="2"/>
      <c r="J310" s="2"/>
    </row>
    <row r="311" spans="9:10" x14ac:dyDescent="0.55000000000000004">
      <c r="I311" s="2"/>
      <c r="J311" s="2"/>
    </row>
    <row r="312" spans="9:10" x14ac:dyDescent="0.55000000000000004">
      <c r="I312" s="2"/>
      <c r="J312" s="2"/>
    </row>
    <row r="313" spans="9:10" x14ac:dyDescent="0.55000000000000004">
      <c r="I313" s="2"/>
      <c r="J313" s="2"/>
    </row>
    <row r="314" spans="9:10" x14ac:dyDescent="0.55000000000000004">
      <c r="I314" s="2"/>
      <c r="J314" s="2"/>
    </row>
    <row r="315" spans="9:10" x14ac:dyDescent="0.55000000000000004">
      <c r="I315" s="2"/>
      <c r="J315" s="2"/>
    </row>
    <row r="316" spans="9:10" x14ac:dyDescent="0.55000000000000004">
      <c r="I316" s="2"/>
      <c r="J316" s="2"/>
    </row>
    <row r="317" spans="9:10" x14ac:dyDescent="0.55000000000000004">
      <c r="I317" s="2"/>
      <c r="J317" s="2"/>
    </row>
    <row r="318" spans="9:10" x14ac:dyDescent="0.55000000000000004">
      <c r="I318" s="2"/>
      <c r="J318" s="2"/>
    </row>
    <row r="319" spans="9:10" x14ac:dyDescent="0.55000000000000004">
      <c r="I319" s="2"/>
      <c r="J319" s="2"/>
    </row>
    <row r="320" spans="9:10" x14ac:dyDescent="0.55000000000000004">
      <c r="I320" s="2"/>
      <c r="J320" s="2"/>
    </row>
    <row r="321" spans="9:10" x14ac:dyDescent="0.55000000000000004">
      <c r="I321" s="2"/>
      <c r="J321" s="2"/>
    </row>
    <row r="322" spans="9:10" x14ac:dyDescent="0.55000000000000004">
      <c r="I322" s="2"/>
      <c r="J322" s="2"/>
    </row>
    <row r="323" spans="9:10" x14ac:dyDescent="0.55000000000000004">
      <c r="I323" s="2"/>
      <c r="J323" s="2"/>
    </row>
    <row r="324" spans="9:10" x14ac:dyDescent="0.55000000000000004">
      <c r="I324" s="2"/>
      <c r="J324" s="2"/>
    </row>
    <row r="325" spans="9:10" x14ac:dyDescent="0.55000000000000004">
      <c r="I325" s="2"/>
      <c r="J325" s="2"/>
    </row>
    <row r="326" spans="9:10" x14ac:dyDescent="0.55000000000000004">
      <c r="I326" s="2"/>
      <c r="J326" s="2"/>
    </row>
    <row r="327" spans="9:10" x14ac:dyDescent="0.55000000000000004">
      <c r="I327" s="2"/>
      <c r="J327" s="2"/>
    </row>
    <row r="328" spans="9:10" x14ac:dyDescent="0.55000000000000004">
      <c r="I328" s="2"/>
      <c r="J328" s="2"/>
    </row>
    <row r="329" spans="9:10" x14ac:dyDescent="0.55000000000000004">
      <c r="I329" s="2"/>
      <c r="J329" s="2"/>
    </row>
    <row r="330" spans="9:10" x14ac:dyDescent="0.55000000000000004">
      <c r="I330" s="2"/>
      <c r="J330" s="2"/>
    </row>
    <row r="331" spans="9:10" x14ac:dyDescent="0.55000000000000004">
      <c r="I331" s="2"/>
      <c r="J331" s="2"/>
    </row>
    <row r="332" spans="9:10" x14ac:dyDescent="0.55000000000000004">
      <c r="I332" s="2"/>
      <c r="J332" s="2"/>
    </row>
    <row r="333" spans="9:10" x14ac:dyDescent="0.55000000000000004">
      <c r="I333" s="2"/>
      <c r="J333" s="2"/>
    </row>
    <row r="334" spans="9:10" x14ac:dyDescent="0.55000000000000004">
      <c r="I334" s="2"/>
      <c r="J334" s="2"/>
    </row>
    <row r="335" spans="9:10" x14ac:dyDescent="0.55000000000000004">
      <c r="I335" s="2"/>
      <c r="J335" s="2"/>
    </row>
    <row r="336" spans="9:10" x14ac:dyDescent="0.55000000000000004">
      <c r="I336" s="2"/>
      <c r="J336" s="2"/>
    </row>
    <row r="337" spans="9:10" x14ac:dyDescent="0.55000000000000004">
      <c r="I337" s="2"/>
      <c r="J337" s="2"/>
    </row>
    <row r="338" spans="9:10" x14ac:dyDescent="0.55000000000000004">
      <c r="I338" s="2"/>
      <c r="J338" s="2"/>
    </row>
    <row r="339" spans="9:10" x14ac:dyDescent="0.55000000000000004">
      <c r="I339" s="2"/>
      <c r="J339" s="2"/>
    </row>
    <row r="340" spans="9:10" x14ac:dyDescent="0.55000000000000004">
      <c r="I340" s="2"/>
      <c r="J340" s="2"/>
    </row>
    <row r="341" spans="9:10" x14ac:dyDescent="0.55000000000000004">
      <c r="I341" s="2"/>
    </row>
    <row r="342" spans="9:10" x14ac:dyDescent="0.55000000000000004">
      <c r="I342" s="2"/>
    </row>
  </sheetData>
  <protectedRanges>
    <protectedRange sqref="J5" name="범위1_2"/>
    <protectedRange sqref="C3" name="범위1_2_1"/>
    <protectedRange sqref="V3" name="범위1_1_1"/>
    <protectedRange sqref="G8:G27 J8:J27 T8:W27" name="범위2_2"/>
    <protectedRange sqref="H1" name="범위1_3"/>
    <protectedRange sqref="H8:H27" name="범위2_2_4"/>
    <protectedRange sqref="K8:K27" name="범위2_2_5"/>
    <protectedRange sqref="G29:H35" name="범위3_2_1"/>
    <protectedRange sqref="J29:K35" name="범위3_2_2"/>
    <protectedRange sqref="T29:W35" name="범위3_4_1"/>
  </protectedRanges>
  <mergeCells count="107">
    <mergeCell ref="A1:D1"/>
    <mergeCell ref="A3:B3"/>
    <mergeCell ref="A4:D7"/>
    <mergeCell ref="A8:A28"/>
    <mergeCell ref="A29:A36"/>
    <mergeCell ref="A37:D37"/>
    <mergeCell ref="A38:E38"/>
    <mergeCell ref="B8:D8"/>
    <mergeCell ref="B12:D12"/>
    <mergeCell ref="B16:D16"/>
    <mergeCell ref="B17:B18"/>
    <mergeCell ref="B19:D19"/>
    <mergeCell ref="B20:B27"/>
    <mergeCell ref="B28:D28"/>
    <mergeCell ref="B29:D29"/>
    <mergeCell ref="B30:D30"/>
    <mergeCell ref="B31:D31"/>
    <mergeCell ref="B32:B35"/>
    <mergeCell ref="B36:D36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25:D25"/>
    <mergeCell ref="C26:D26"/>
    <mergeCell ref="C27:D27"/>
    <mergeCell ref="C32:D32"/>
    <mergeCell ref="C33:C35"/>
    <mergeCell ref="D3:H3"/>
    <mergeCell ref="E4:F7"/>
    <mergeCell ref="E8:F8"/>
    <mergeCell ref="E12:F12"/>
    <mergeCell ref="E16:F16"/>
    <mergeCell ref="E19:F19"/>
    <mergeCell ref="E20:F27"/>
    <mergeCell ref="E28:F28"/>
    <mergeCell ref="E29:F35"/>
    <mergeCell ref="E36:F36"/>
    <mergeCell ref="E37:F37"/>
    <mergeCell ref="F9:F11"/>
    <mergeCell ref="F13:F15"/>
    <mergeCell ref="F17:F18"/>
    <mergeCell ref="G4:L4"/>
    <mergeCell ref="G5:I5"/>
    <mergeCell ref="G6:I6"/>
    <mergeCell ref="G38:I38"/>
    <mergeCell ref="H1:L1"/>
    <mergeCell ref="J5:L5"/>
    <mergeCell ref="J6:L6"/>
    <mergeCell ref="J38:L38"/>
    <mergeCell ref="M4:N4"/>
    <mergeCell ref="O4:P4"/>
    <mergeCell ref="Q4:Q7"/>
    <mergeCell ref="Q38:S38"/>
    <mergeCell ref="R4:S7"/>
    <mergeCell ref="R8:S8"/>
    <mergeCell ref="R12:S12"/>
    <mergeCell ref="R16:S16"/>
    <mergeCell ref="R19:S19"/>
    <mergeCell ref="R28:S28"/>
    <mergeCell ref="R36:S36"/>
    <mergeCell ref="R37:S37"/>
    <mergeCell ref="S3:U3"/>
    <mergeCell ref="S9:S11"/>
    <mergeCell ref="S13:S15"/>
    <mergeCell ref="S17:S18"/>
    <mergeCell ref="S20:S27"/>
    <mergeCell ref="S29:S33"/>
    <mergeCell ref="S34:S35"/>
    <mergeCell ref="T4:X4"/>
    <mergeCell ref="T5:T7"/>
    <mergeCell ref="T38:X38"/>
    <mergeCell ref="U5:U7"/>
    <mergeCell ref="V3:W3"/>
    <mergeCell ref="V5:V7"/>
    <mergeCell ref="W5:W7"/>
    <mergeCell ref="X5:X7"/>
    <mergeCell ref="Y4:Z5"/>
    <mergeCell ref="Y6:Y7"/>
    <mergeCell ref="Y20:Y27"/>
    <mergeCell ref="Y29:Y34"/>
    <mergeCell ref="Y38:AB38"/>
    <mergeCell ref="Z6:Z7"/>
    <mergeCell ref="Z9:Z11"/>
    <mergeCell ref="Z13:Z15"/>
    <mergeCell ref="Z17:Z18"/>
    <mergeCell ref="Z20:Z27"/>
    <mergeCell ref="Z29:Z34"/>
    <mergeCell ref="AA4:AB5"/>
    <mergeCell ref="AA6:AA7"/>
    <mergeCell ref="AA20:AA27"/>
    <mergeCell ref="AA29:AA34"/>
    <mergeCell ref="AB6:AB7"/>
    <mergeCell ref="AB9:AB11"/>
    <mergeCell ref="AB13:AB15"/>
    <mergeCell ref="AB17:AB18"/>
    <mergeCell ref="AB20:AB27"/>
    <mergeCell ref="AB29:AB34"/>
  </mergeCells>
  <phoneticPr fontId="1" type="noConversion"/>
  <conditionalFormatting sqref="">
    <cfRule type="cellIs" dxfId="68" priority="104" operator="greaterThan">
      <formula>8</formula>
    </cfRule>
  </conditionalFormatting>
  <conditionalFormatting sqref="">
    <cfRule type="cellIs" dxfId="67" priority="90" operator="equal">
      <formula>0</formula>
    </cfRule>
  </conditionalFormatting>
  <conditionalFormatting sqref="">
    <cfRule type="cellIs" dxfId="66" priority="91" operator="equal">
      <formula>0</formula>
    </cfRule>
  </conditionalFormatting>
  <conditionalFormatting sqref="">
    <cfRule type="cellIs" dxfId="65" priority="98" operator="equal">
      <formula>0</formula>
    </cfRule>
  </conditionalFormatting>
  <conditionalFormatting sqref="">
    <cfRule type="expression" dxfId="64" priority="103">
      <formula>AND((XEN3="자유학년제+연계학기 운영"),(I36&gt;85))</formula>
    </cfRule>
    <cfRule type="expression" dxfId="63" priority="102">
      <formula>AND((XEN3="자유학년제만 운영"),(I36&gt;85))</formula>
    </cfRule>
    <cfRule type="expression" dxfId="62" priority="101">
      <formula>AND((XEN3="자유학기제+연계학기 운영"),(I36&gt;51))</formula>
    </cfRule>
    <cfRule type="expression" dxfId="61" priority="100">
      <formula>AND((XEN3="자유학기제만 운영"),(I36&gt;51))</formula>
    </cfRule>
    <cfRule type="cellIs" dxfId="60" priority="99" operator="equal">
      <formula>0</formula>
    </cfRule>
  </conditionalFormatting>
  <conditionalFormatting sqref="">
    <cfRule type="cellIs" dxfId="59" priority="124" operator="equal">
      <formula>0</formula>
    </cfRule>
  </conditionalFormatting>
  <conditionalFormatting sqref="">
    <cfRule type="cellIs" dxfId="58" priority="125" operator="equal">
      <formula>0</formula>
    </cfRule>
  </conditionalFormatting>
  <conditionalFormatting sqref="">
    <cfRule type="cellIs" dxfId="57" priority="132" operator="equal">
      <formula>0</formula>
    </cfRule>
  </conditionalFormatting>
  <conditionalFormatting sqref="">
    <cfRule type="expression" dxfId="56" priority="150">
      <formula>AND((XEQ3="자유학기제만 운영"),(L36&gt;51))</formula>
    </cfRule>
    <cfRule type="expression" dxfId="55" priority="153">
      <formula>AND((XEQ3="자유학년제+연계학기 운영"),(L36&gt;85))</formula>
    </cfRule>
    <cfRule type="expression" dxfId="54" priority="152">
      <formula>AND((XEQ3="자유학년제만 운영"),(L36&gt;85))</formula>
    </cfRule>
    <cfRule type="expression" dxfId="53" priority="151">
      <formula>AND((XEQ3="자유학기제+연계학기 운영"),(L36&gt;51))</formula>
    </cfRule>
  </conditionalFormatting>
  <conditionalFormatting sqref="">
    <cfRule type="cellIs" dxfId="52" priority="156" operator="equal">
      <formula>0</formula>
    </cfRule>
  </conditionalFormatting>
  <conditionalFormatting sqref="">
    <cfRule type="cellIs" dxfId="51" priority="161" operator="greaterThan">
      <formula>8</formula>
    </cfRule>
  </conditionalFormatting>
  <conditionalFormatting sqref="">
    <cfRule type="expression" dxfId="50" priority="159">
      <formula>AND((XEW3="자유학년제만 운영"),(P36&gt;85))</formula>
    </cfRule>
    <cfRule type="expression" dxfId="49" priority="158">
      <formula>AND((XEW3="자유학기제+연계학기 운영"),(P36&gt;51))</formula>
    </cfRule>
    <cfRule type="expression" dxfId="48" priority="157">
      <formula>AND((XEW3="자유학기제만 운영"),(P36&gt;51))</formula>
    </cfRule>
    <cfRule type="expression" dxfId="47" priority="160">
      <formula>AND((XEW3="자유학년제+연계학기 운영"),(P36&gt;85))</formula>
    </cfRule>
  </conditionalFormatting>
  <conditionalFormatting sqref="">
    <cfRule type="cellIs" dxfId="46" priority="231" operator="equal">
      <formula>0</formula>
    </cfRule>
  </conditionalFormatting>
  <conditionalFormatting sqref="">
    <cfRule type="cellIs" dxfId="45" priority="202" operator="equal">
      <formula>0</formula>
    </cfRule>
  </conditionalFormatting>
  <conditionalFormatting sqref="">
    <cfRule type="expression" dxfId="44" priority="205">
      <formula>($S$29&lt;306)^($R$33&lt;68)</formula>
    </cfRule>
    <cfRule type="cellIs" dxfId="43" priority="206" operator="greaterThan">
      <formula>68</formula>
    </cfRule>
    <cfRule type="expression" dxfId="42" priority="207">
      <formula>SUM($R$29:$R$33)=306</formula>
    </cfRule>
    <cfRule type="cellIs" dxfId="41" priority="204" operator="equal">
      <formula>0</formula>
    </cfRule>
  </conditionalFormatting>
  <conditionalFormatting sqref="">
    <cfRule type="cellIs" dxfId="40" priority="210" operator="equal">
      <formula>0</formula>
    </cfRule>
  </conditionalFormatting>
  <conditionalFormatting sqref="">
    <cfRule type="cellIs" dxfId="39" priority="211" operator="lessThan">
      <formula>3366</formula>
    </cfRule>
  </conditionalFormatting>
  <conditionalFormatting sqref="">
    <cfRule type="expression" dxfId="38" priority="232">
      <formula>($R$28+$R$35)&lt;3060</formula>
    </cfRule>
  </conditionalFormatting>
  <conditionalFormatting sqref="">
    <cfRule type="expression" dxfId="37" priority="247">
      <formula>SUM(R29:R35)&lt;374</formula>
    </cfRule>
  </conditionalFormatting>
  <conditionalFormatting sqref="">
    <cfRule type="cellIs" dxfId="36" priority="241" operator="lessThan">
      <formula>306</formula>
    </cfRule>
  </conditionalFormatting>
  <conditionalFormatting sqref="">
    <cfRule type="cellIs" dxfId="35" priority="245" operator="equal">
      <formula>0</formula>
    </cfRule>
  </conditionalFormatting>
  <conditionalFormatting sqref="">
    <cfRule type="cellIs" dxfId="34" priority="246" operator="lessThan">
      <formula>136</formula>
    </cfRule>
  </conditionalFormatting>
  <conditionalFormatting sqref="">
    <cfRule type="cellIs" dxfId="33" priority="262" operator="greaterThan">
      <formula>0</formula>
    </cfRule>
  </conditionalFormatting>
  <conditionalFormatting sqref="">
    <cfRule type="cellIs" dxfId="32" priority="265" operator="greaterThan">
      <formula>0</formula>
    </cfRule>
  </conditionalFormatting>
  <conditionalFormatting sqref="">
    <cfRule type="cellIs" dxfId="31" priority="266" operator="equal">
      <formula>0</formula>
    </cfRule>
  </conditionalFormatting>
  <conditionalFormatting sqref="">
    <cfRule type="cellIs" dxfId="30" priority="286" operator="equal">
      <formula>0</formula>
    </cfRule>
  </conditionalFormatting>
  <conditionalFormatting sqref="">
    <cfRule type="cellIs" dxfId="29" priority="287" operator="equal">
      <formula>0</formula>
    </cfRule>
  </conditionalFormatting>
  <conditionalFormatting sqref="">
    <cfRule type="cellIs" dxfId="28" priority="294" operator="equal">
      <formula>0</formula>
    </cfRule>
  </conditionalFormatting>
  <conditionalFormatting sqref="">
    <cfRule type="expression" dxfId="27" priority="298">
      <formula>AND((D3="자유학년제+연계학기 운영"),(X36&gt;85))</formula>
    </cfRule>
    <cfRule type="expression" dxfId="26" priority="297">
      <formula>AND((D3="자유학년제 운영"),(X36&gt;85))</formula>
    </cfRule>
    <cfRule type="expression" dxfId="25" priority="296">
      <formula>AND((D3="자유학기제+연계학기 운영"),(X36&gt;51))</formula>
    </cfRule>
    <cfRule type="expression" dxfId="24" priority="295">
      <formula>AND((D3="자유학기제 운영(170)"),(X36&gt;51))</formula>
    </cfRule>
  </conditionalFormatting>
  <conditionalFormatting sqref="">
    <cfRule type="expression" dxfId="23" priority="299">
      <formula>AND(($D$3="자유학기제 운영(170)"),(X37&lt;170))</formula>
    </cfRule>
    <cfRule type="expression" dxfId="22" priority="302">
      <formula>AND(($D$3="자유학년제+연계학기 운영"),(X37&lt;221))</formula>
    </cfRule>
    <cfRule type="expression" dxfId="21" priority="301">
      <formula>AND(($D$3="자유학년제 운영"),(X37&lt;221))</formula>
    </cfRule>
    <cfRule type="expression" dxfId="20" priority="300">
      <formula>AND(($D$3="자유학기제+연계학기 운영"),(X37&lt;170))</formula>
    </cfRule>
  </conditionalFormatting>
  <conditionalFormatting sqref="">
    <cfRule type="cellIs" dxfId="19" priority="303" operator="lessThan">
      <formula>0</formula>
    </cfRule>
  </conditionalFormatting>
  <conditionalFormatting sqref="">
    <cfRule type="cellIs" dxfId="18" priority="372" operator="equal">
      <formula>0</formula>
    </cfRule>
  </conditionalFormatting>
  <conditionalFormatting sqref="">
    <cfRule type="cellIs" dxfId="17" priority="311" operator="lessThan">
      <formula>-0.2</formula>
    </cfRule>
    <cfRule type="cellIs" dxfId="16" priority="312" operator="greaterThan">
      <formula>20%</formula>
    </cfRule>
  </conditionalFormatting>
  <conditionalFormatting sqref="">
    <cfRule type="cellIs" dxfId="15" priority="315" operator="greaterThan">
      <formula>0.2</formula>
    </cfRule>
    <cfRule type="cellIs" dxfId="14" priority="316" operator="lessThan">
      <formula>0</formula>
    </cfRule>
  </conditionalFormatting>
  <conditionalFormatting sqref="">
    <cfRule type="cellIs" dxfId="13" priority="319" operator="lessThan">
      <formula>-0.2</formula>
    </cfRule>
    <cfRule type="cellIs" dxfId="12" priority="320" operator="greaterThan">
      <formula>20%</formula>
    </cfRule>
  </conditionalFormatting>
  <conditionalFormatting sqref="">
    <cfRule type="expression" dxfId="11" priority="347">
      <formula>AND($D$3="자유학년제만 운영",$AA$29&lt;-85)</formula>
    </cfRule>
    <cfRule type="expression" dxfId="10" priority="348">
      <formula>AND($D$3="자유학년제+연계학기 운영",#REF!&gt;0,#REF!=0,#REF!=0,#REF!=0,$AA$29&lt;-119)</formula>
    </cfRule>
    <cfRule type="expression" dxfId="9" priority="349">
      <formula>AND($D$3="자유학년제+연계학기 운영",#REF!&gt;0,#REF!&gt;0,#REF!=0,#REF!=0,$AA$29&lt;-153)</formula>
    </cfRule>
    <cfRule type="expression" dxfId="8" priority="350">
      <formula>AND($D$3="자유학년제+연계학기 운영",#REF!&gt;0,#REF!&gt;0,#REF!&gt;0,#REF!=0,$AA$29&lt;-187)</formula>
    </cfRule>
    <cfRule type="expression" dxfId="7" priority="351">
      <formula>AND($D$3="자유학년제+연계학기 운영",#REF!&gt;0,#REF!&gt;0,#REF!&gt;0,#REF!&gt;0,$AA$29&lt;-221)</formula>
    </cfRule>
  </conditionalFormatting>
  <conditionalFormatting sqref="">
    <cfRule type="cellIs" dxfId="6" priority="359" operator="lessThan">
      <formula>-0.2</formula>
    </cfRule>
  </conditionalFormatting>
  <conditionalFormatting sqref="">
    <cfRule type="cellIs" dxfId="5" priority="364" operator="greaterThan">
      <formula>20%</formula>
    </cfRule>
  </conditionalFormatting>
  <conditionalFormatting sqref="">
    <cfRule type="cellIs" dxfId="4" priority="365" operator="lessThan">
      <formula>-0.2</formula>
    </cfRule>
    <cfRule type="cellIs" dxfId="3" priority="366" operator="greaterThan">
      <formula>0.2</formula>
    </cfRule>
  </conditionalFormatting>
  <conditionalFormatting sqref="">
    <cfRule type="cellIs" dxfId="2" priority="367" operator="greaterThan">
      <formula>20%</formula>
    </cfRule>
  </conditionalFormatting>
  <conditionalFormatting sqref="">
    <cfRule type="cellIs" dxfId="1" priority="370" operator="lessThan">
      <formula>-0.2</formula>
    </cfRule>
    <cfRule type="cellIs" dxfId="0" priority="371" operator="greaterThan">
      <formula>20%</formula>
    </cfRule>
  </conditionalFormatting>
  <conditionalFormatting sqref="G38">
    <cfRule type="cellIs" dxfId="68" priority="70" operator="greaterThan">
      <formula>8</formula>
    </cfRule>
  </conditionalFormatting>
  <conditionalFormatting sqref="I8">
    <cfRule type="cellIs" dxfId="67" priority="71" operator="equal">
      <formula>0</formula>
    </cfRule>
  </conditionalFormatting>
  <conditionalFormatting sqref="I9">
    <cfRule type="cellIs" dxfId="67" priority="72" operator="equal">
      <formula>0</formula>
    </cfRule>
  </conditionalFormatting>
  <conditionalFormatting sqref="I10">
    <cfRule type="cellIs" dxfId="67" priority="73" operator="equal">
      <formula>0</formula>
    </cfRule>
  </conditionalFormatting>
  <conditionalFormatting sqref="I11">
    <cfRule type="cellIs" dxfId="67" priority="74" operator="equal">
      <formula>0</formula>
    </cfRule>
  </conditionalFormatting>
  <conditionalFormatting sqref="I12">
    <cfRule type="cellIs" dxfId="67" priority="75" operator="equal">
      <formula>0</formula>
    </cfRule>
  </conditionalFormatting>
  <conditionalFormatting sqref="I13">
    <cfRule type="cellIs" dxfId="67" priority="76" operator="equal">
      <formula>0</formula>
    </cfRule>
  </conditionalFormatting>
  <conditionalFormatting sqref="I14">
    <cfRule type="cellIs" dxfId="67" priority="77" operator="equal">
      <formula>0</formula>
    </cfRule>
  </conditionalFormatting>
  <conditionalFormatting sqref="I15">
    <cfRule type="cellIs" dxfId="67" priority="78" operator="equal">
      <formula>0</formula>
    </cfRule>
  </conditionalFormatting>
  <conditionalFormatting sqref="I16">
    <cfRule type="cellIs" dxfId="67" priority="79" operator="equal">
      <formula>0</formula>
    </cfRule>
  </conditionalFormatting>
  <conditionalFormatting sqref="I17">
    <cfRule type="cellIs" dxfId="67" priority="80" operator="equal">
      <formula>0</formula>
    </cfRule>
  </conditionalFormatting>
  <conditionalFormatting sqref="I18">
    <cfRule type="cellIs" dxfId="67" priority="81" operator="equal">
      <formula>0</formula>
    </cfRule>
  </conditionalFormatting>
  <conditionalFormatting sqref="I19">
    <cfRule type="cellIs" dxfId="67" priority="82" operator="equal">
      <formula>0</formula>
    </cfRule>
  </conditionalFormatting>
  <conditionalFormatting sqref="I20">
    <cfRule type="cellIs" dxfId="67" priority="83" operator="equal">
      <formula>0</formula>
    </cfRule>
  </conditionalFormatting>
  <conditionalFormatting sqref="I21">
    <cfRule type="cellIs" dxfId="67" priority="84" operator="equal">
      <formula>0</formula>
    </cfRule>
  </conditionalFormatting>
  <conditionalFormatting sqref="I22">
    <cfRule type="cellIs" dxfId="67" priority="85" operator="equal">
      <formula>0</formula>
    </cfRule>
  </conditionalFormatting>
  <conditionalFormatting sqref="I23">
    <cfRule type="cellIs" dxfId="67" priority="86" operator="equal">
      <formula>0</formula>
    </cfRule>
  </conditionalFormatting>
  <conditionalFormatting sqref="I24">
    <cfRule type="cellIs" dxfId="67" priority="87" operator="equal">
      <formula>0</formula>
    </cfRule>
  </conditionalFormatting>
  <conditionalFormatting sqref="I25">
    <cfRule type="cellIs" dxfId="67" priority="88" operator="equal">
      <formula>0</formula>
    </cfRule>
  </conditionalFormatting>
  <conditionalFormatting sqref="I26">
    <cfRule type="cellIs" dxfId="67" priority="89" operator="equal">
      <formula>0</formula>
    </cfRule>
  </conditionalFormatting>
  <conditionalFormatting sqref="I27">
    <cfRule type="cellIs" dxfId="67" priority="90" operator="equal">
      <formula>0</formula>
    </cfRule>
  </conditionalFormatting>
  <conditionalFormatting sqref="I28">
    <cfRule type="cellIs" dxfId="66" priority="91" operator="equal">
      <formula>0</formula>
    </cfRule>
  </conditionalFormatting>
  <conditionalFormatting sqref="I29">
    <cfRule type="cellIs" dxfId="65" priority="92" operator="equal">
      <formula>0</formula>
    </cfRule>
  </conditionalFormatting>
  <conditionalFormatting sqref="I30">
    <cfRule type="cellIs" dxfId="65" priority="93" operator="equal">
      <formula>0</formula>
    </cfRule>
  </conditionalFormatting>
  <conditionalFormatting sqref="I31">
    <cfRule type="cellIs" dxfId="65" priority="94" operator="equal">
      <formula>0</formula>
    </cfRule>
  </conditionalFormatting>
  <conditionalFormatting sqref="I32">
    <cfRule type="cellIs" dxfId="65" priority="95" operator="equal">
      <formula>0</formula>
    </cfRule>
  </conditionalFormatting>
  <conditionalFormatting sqref="I33">
    <cfRule type="cellIs" dxfId="65" priority="96" operator="equal">
      <formula>0</formula>
    </cfRule>
  </conditionalFormatting>
  <conditionalFormatting sqref="I34">
    <cfRule type="cellIs" dxfId="65" priority="97" operator="equal">
      <formula>0</formula>
    </cfRule>
  </conditionalFormatting>
  <conditionalFormatting sqref="I35">
    <cfRule type="cellIs" dxfId="65" priority="98" operator="equal">
      <formula>0</formula>
    </cfRule>
  </conditionalFormatting>
  <conditionalFormatting sqref="I36">
    <cfRule type="cellIs" dxfId="60" priority="99" operator="equal">
      <formula>0</formula>
    </cfRule>
  </conditionalFormatting>
  <conditionalFormatting sqref="I36">
    <cfRule type="expression" dxfId="61" priority="100">
      <formula>AND((XEN3="자유학기제만 운영"),(I36&gt;51))</formula>
    </cfRule>
  </conditionalFormatting>
  <conditionalFormatting sqref="I36">
    <cfRule type="expression" dxfId="62" priority="101">
      <formula>AND((XEN3="자유학기제+연계학기 운영"),(I36&gt;51))</formula>
    </cfRule>
  </conditionalFormatting>
  <conditionalFormatting sqref="I36">
    <cfRule type="expression" dxfId="63" priority="102">
      <formula>AND((XEN3="자유학년제만 운영"),(I36&gt;85))</formula>
    </cfRule>
  </conditionalFormatting>
  <conditionalFormatting sqref="I36">
    <cfRule type="expression" dxfId="64" priority="103">
      <formula>AND((XEN3="자유학년제+연계학기 운영"),(I36&gt;85))</formula>
    </cfRule>
  </conditionalFormatting>
  <conditionalFormatting sqref="J38">
    <cfRule type="cellIs" dxfId="68" priority="104" operator="greaterThan">
      <formula>8</formula>
    </cfRule>
  </conditionalFormatting>
  <conditionalFormatting sqref="L8">
    <cfRule type="cellIs" dxfId="59" priority="105" operator="equal">
      <formula>0</formula>
    </cfRule>
  </conditionalFormatting>
  <conditionalFormatting sqref="L9">
    <cfRule type="cellIs" dxfId="59" priority="106" operator="equal">
      <formula>0</formula>
    </cfRule>
  </conditionalFormatting>
  <conditionalFormatting sqref="L10">
    <cfRule type="cellIs" dxfId="59" priority="107" operator="equal">
      <formula>0</formula>
    </cfRule>
  </conditionalFormatting>
  <conditionalFormatting sqref="L11">
    <cfRule type="cellIs" dxfId="59" priority="108" operator="equal">
      <formula>0</formula>
    </cfRule>
  </conditionalFormatting>
  <conditionalFormatting sqref="L12">
    <cfRule type="cellIs" dxfId="59" priority="109" operator="equal">
      <formula>0</formula>
    </cfRule>
  </conditionalFormatting>
  <conditionalFormatting sqref="L13">
    <cfRule type="cellIs" dxfId="59" priority="110" operator="equal">
      <formula>0</formula>
    </cfRule>
  </conditionalFormatting>
  <conditionalFormatting sqref="L14">
    <cfRule type="cellIs" dxfId="59" priority="111" operator="equal">
      <formula>0</formula>
    </cfRule>
  </conditionalFormatting>
  <conditionalFormatting sqref="L15">
    <cfRule type="cellIs" dxfId="59" priority="112" operator="equal">
      <formula>0</formula>
    </cfRule>
  </conditionalFormatting>
  <conditionalFormatting sqref="L16">
    <cfRule type="cellIs" dxfId="59" priority="113" operator="equal">
      <formula>0</formula>
    </cfRule>
  </conditionalFormatting>
  <conditionalFormatting sqref="L17">
    <cfRule type="cellIs" dxfId="59" priority="114" operator="equal">
      <formula>0</formula>
    </cfRule>
  </conditionalFormatting>
  <conditionalFormatting sqref="L18">
    <cfRule type="cellIs" dxfId="59" priority="115" operator="equal">
      <formula>0</formula>
    </cfRule>
  </conditionalFormatting>
  <conditionalFormatting sqref="L19">
    <cfRule type="cellIs" dxfId="59" priority="116" operator="equal">
      <formula>0</formula>
    </cfRule>
  </conditionalFormatting>
  <conditionalFormatting sqref="L20">
    <cfRule type="cellIs" dxfId="59" priority="117" operator="equal">
      <formula>0</formula>
    </cfRule>
  </conditionalFormatting>
  <conditionalFormatting sqref="L21">
    <cfRule type="cellIs" dxfId="59" priority="118" operator="equal">
      <formula>0</formula>
    </cfRule>
  </conditionalFormatting>
  <conditionalFormatting sqref="L22">
    <cfRule type="cellIs" dxfId="59" priority="119" operator="equal">
      <formula>0</formula>
    </cfRule>
  </conditionalFormatting>
  <conditionalFormatting sqref="L23">
    <cfRule type="cellIs" dxfId="59" priority="120" operator="equal">
      <formula>0</formula>
    </cfRule>
  </conditionalFormatting>
  <conditionalFormatting sqref="L24">
    <cfRule type="cellIs" dxfId="59" priority="121" operator="equal">
      <formula>0</formula>
    </cfRule>
  </conditionalFormatting>
  <conditionalFormatting sqref="L25">
    <cfRule type="cellIs" dxfId="59" priority="122" operator="equal">
      <formula>0</formula>
    </cfRule>
  </conditionalFormatting>
  <conditionalFormatting sqref="L26">
    <cfRule type="cellIs" dxfId="59" priority="123" operator="equal">
      <formula>0</formula>
    </cfRule>
  </conditionalFormatting>
  <conditionalFormatting sqref="L27">
    <cfRule type="cellIs" dxfId="59" priority="124" operator="equal">
      <formula>0</formula>
    </cfRule>
  </conditionalFormatting>
  <conditionalFormatting sqref="L28">
    <cfRule type="cellIs" dxfId="58" priority="125" operator="equal">
      <formula>0</formula>
    </cfRule>
  </conditionalFormatting>
  <conditionalFormatting sqref="L29">
    <cfRule type="cellIs" dxfId="57" priority="126" operator="equal">
      <formula>0</formula>
    </cfRule>
  </conditionalFormatting>
  <conditionalFormatting sqref="L30">
    <cfRule type="cellIs" dxfId="57" priority="127" operator="equal">
      <formula>0</formula>
    </cfRule>
  </conditionalFormatting>
  <conditionalFormatting sqref="L31">
    <cfRule type="cellIs" dxfId="57" priority="128" operator="equal">
      <formula>0</formula>
    </cfRule>
  </conditionalFormatting>
  <conditionalFormatting sqref="L32">
    <cfRule type="cellIs" dxfId="57" priority="129" operator="equal">
      <formula>0</formula>
    </cfRule>
  </conditionalFormatting>
  <conditionalFormatting sqref="L33">
    <cfRule type="cellIs" dxfId="57" priority="130" operator="equal">
      <formula>0</formula>
    </cfRule>
  </conditionalFormatting>
  <conditionalFormatting sqref="L34">
    <cfRule type="cellIs" dxfId="57" priority="131" operator="equal">
      <formula>0</formula>
    </cfRule>
  </conditionalFormatting>
  <conditionalFormatting sqref="L35">
    <cfRule type="cellIs" dxfId="57" priority="132" operator="equal">
      <formula>0</formula>
    </cfRule>
  </conditionalFormatting>
  <conditionalFormatting sqref="L36">
    <cfRule type="expression" dxfId="56" priority="133">
      <formula>AND((XEQ3="자유학기제만 운영"),(L36&gt;51))</formula>
    </cfRule>
  </conditionalFormatting>
  <conditionalFormatting sqref="L36">
    <cfRule type="expression" dxfId="53" priority="134">
      <formula>AND((XEQ3="자유학기제+연계학기 운영"),(L36&gt;51))</formula>
    </cfRule>
  </conditionalFormatting>
  <conditionalFormatting sqref="L36">
    <cfRule type="expression" dxfId="54" priority="135">
      <formula>AND((XEQ3="자유학년제만 운영"),(L36&gt;85))</formula>
    </cfRule>
  </conditionalFormatting>
  <conditionalFormatting sqref="L36">
    <cfRule type="expression" dxfId="55" priority="136">
      <formula>AND((XEQ3="자유학년제+연계학기 운영"),(L36&gt;85))</formula>
    </cfRule>
  </conditionalFormatting>
  <conditionalFormatting sqref="L36">
    <cfRule type="cellIs" dxfId="52" priority="137" operator="equal">
      <formula>0</formula>
    </cfRule>
  </conditionalFormatting>
  <conditionalFormatting sqref="M36">
    <cfRule type="expression" dxfId="56" priority="138">
      <formula>AND((XEQ3="자유학기제만 운영"),(L36&gt;51))</formula>
    </cfRule>
  </conditionalFormatting>
  <conditionalFormatting sqref="M36">
    <cfRule type="expression" dxfId="53" priority="139">
      <formula>AND((XEQ3="자유학기제+연계학기 운영"),(L36&gt;51))</formula>
    </cfRule>
  </conditionalFormatting>
  <conditionalFormatting sqref="M36">
    <cfRule type="expression" dxfId="54" priority="140">
      <formula>AND((XEQ3="자유학년제만 운영"),(L36&gt;85))</formula>
    </cfRule>
  </conditionalFormatting>
  <conditionalFormatting sqref="M36">
    <cfRule type="expression" dxfId="55" priority="141">
      <formula>AND((XEQ3="자유학년제+연계학기 운영"),(L36&gt;85))</formula>
    </cfRule>
  </conditionalFormatting>
  <conditionalFormatting sqref="M36">
    <cfRule type="cellIs" dxfId="52" priority="142" operator="equal">
      <formula>0</formula>
    </cfRule>
  </conditionalFormatting>
  <conditionalFormatting sqref="M38">
    <cfRule type="cellIs" dxfId="51" priority="143" operator="greaterThan">
      <formula>8</formula>
    </cfRule>
  </conditionalFormatting>
  <conditionalFormatting sqref="N36">
    <cfRule type="expression" dxfId="56" priority="144">
      <formula>AND((XEQ3="자유학기제만 운영"),(L36&gt;51))</formula>
    </cfRule>
  </conditionalFormatting>
  <conditionalFormatting sqref="N36">
    <cfRule type="expression" dxfId="53" priority="145">
      <formula>AND((XEQ3="자유학기제+연계학기 운영"),(L36&gt;51))</formula>
    </cfRule>
  </conditionalFormatting>
  <conditionalFormatting sqref="N36">
    <cfRule type="expression" dxfId="54" priority="146">
      <formula>AND((XEQ3="자유학년제만 운영"),(L36&gt;85))</formula>
    </cfRule>
  </conditionalFormatting>
  <conditionalFormatting sqref="N36">
    <cfRule type="expression" dxfId="55" priority="147">
      <formula>AND((XEQ3="자유학년제+연계학기 운영"),(L36&gt;85))</formula>
    </cfRule>
  </conditionalFormatting>
  <conditionalFormatting sqref="N36">
    <cfRule type="cellIs" dxfId="52" priority="148" operator="equal">
      <formula>0</formula>
    </cfRule>
  </conditionalFormatting>
  <conditionalFormatting sqref="N38">
    <cfRule type="cellIs" dxfId="51" priority="149" operator="greaterThan">
      <formula>8</formula>
    </cfRule>
  </conditionalFormatting>
  <conditionalFormatting sqref="O36">
    <cfRule type="expression" dxfId="56" priority="150">
      <formula>AND((XEQ3="자유학기제만 운영"),(L36&gt;51))</formula>
    </cfRule>
  </conditionalFormatting>
  <conditionalFormatting sqref="O36">
    <cfRule type="expression" dxfId="53" priority="151">
      <formula>AND((XEQ3="자유학기제+연계학기 운영"),(L36&gt;51))</formula>
    </cfRule>
  </conditionalFormatting>
  <conditionalFormatting sqref="O36">
    <cfRule type="expression" dxfId="54" priority="152">
      <formula>AND((XEQ3="자유학년제만 운영"),(L36&gt;85))</formula>
    </cfRule>
  </conditionalFormatting>
  <conditionalFormatting sqref="O36">
    <cfRule type="expression" dxfId="55" priority="153">
      <formula>AND((XEQ3="자유학년제+연계학기 운영"),(L36&gt;85))</formula>
    </cfRule>
  </conditionalFormatting>
  <conditionalFormatting sqref="O36">
    <cfRule type="cellIs" dxfId="52" priority="154" operator="equal">
      <formula>0</formula>
    </cfRule>
  </conditionalFormatting>
  <conditionalFormatting sqref="O38">
    <cfRule type="cellIs" dxfId="51" priority="155" operator="greaterThan">
      <formula>8</formula>
    </cfRule>
  </conditionalFormatting>
  <conditionalFormatting sqref="P36">
    <cfRule type="cellIs" dxfId="52" priority="156" operator="equal">
      <formula>0</formula>
    </cfRule>
  </conditionalFormatting>
  <conditionalFormatting sqref="P36">
    <cfRule type="expression" dxfId="48" priority="157">
      <formula>AND((XEW3="자유학기제만 운영"),(P36&gt;51))</formula>
    </cfRule>
  </conditionalFormatting>
  <conditionalFormatting sqref="P36">
    <cfRule type="expression" dxfId="49" priority="158">
      <formula>AND((XEW3="자유학기제+연계학기 운영"),(P36&gt;51))</formula>
    </cfRule>
  </conditionalFormatting>
  <conditionalFormatting sqref="P36">
    <cfRule type="expression" dxfId="50" priority="159">
      <formula>AND((XEW3="자유학년제만 운영"),(P36&gt;85))</formula>
    </cfRule>
  </conditionalFormatting>
  <conditionalFormatting sqref="P36">
    <cfRule type="expression" dxfId="47" priority="160">
      <formula>AND((XEW3="자유학년제+연계학기 운영"),(P36&gt;85))</formula>
    </cfRule>
  </conditionalFormatting>
  <conditionalFormatting sqref="P38">
    <cfRule type="cellIs" dxfId="51" priority="161" operator="greaterThan">
      <formula>8</formula>
    </cfRule>
  </conditionalFormatting>
  <conditionalFormatting sqref="Q8">
    <cfRule type="cellIs" dxfId="46" priority="162" operator="equal">
      <formula>0</formula>
    </cfRule>
  </conditionalFormatting>
  <conditionalFormatting sqref="Q9">
    <cfRule type="cellIs" dxfId="46" priority="163" operator="equal">
      <formula>0</formula>
    </cfRule>
  </conditionalFormatting>
  <conditionalFormatting sqref="Q10">
    <cfRule type="cellIs" dxfId="46" priority="164" operator="equal">
      <formula>0</formula>
    </cfRule>
  </conditionalFormatting>
  <conditionalFormatting sqref="Q11">
    <cfRule type="cellIs" dxfId="46" priority="165" operator="equal">
      <formula>0</formula>
    </cfRule>
  </conditionalFormatting>
  <conditionalFormatting sqref="Q12">
    <cfRule type="cellIs" dxfId="46" priority="166" operator="equal">
      <formula>0</formula>
    </cfRule>
  </conditionalFormatting>
  <conditionalFormatting sqref="Q13">
    <cfRule type="cellIs" dxfId="46" priority="167" operator="equal">
      <formula>0</formula>
    </cfRule>
  </conditionalFormatting>
  <conditionalFormatting sqref="Q14">
    <cfRule type="cellIs" dxfId="46" priority="168" operator="equal">
      <formula>0</formula>
    </cfRule>
  </conditionalFormatting>
  <conditionalFormatting sqref="Q15">
    <cfRule type="cellIs" dxfId="46" priority="169" operator="equal">
      <formula>0</formula>
    </cfRule>
  </conditionalFormatting>
  <conditionalFormatting sqref="Q16">
    <cfRule type="cellIs" dxfId="46" priority="170" operator="equal">
      <formula>0</formula>
    </cfRule>
  </conditionalFormatting>
  <conditionalFormatting sqref="Q17">
    <cfRule type="cellIs" dxfId="46" priority="171" operator="equal">
      <formula>0</formula>
    </cfRule>
  </conditionalFormatting>
  <conditionalFormatting sqref="Q18">
    <cfRule type="cellIs" dxfId="46" priority="172" operator="equal">
      <formula>0</formula>
    </cfRule>
  </conditionalFormatting>
  <conditionalFormatting sqref="Q19">
    <cfRule type="cellIs" dxfId="46" priority="173" operator="equal">
      <formula>0</formula>
    </cfRule>
  </conditionalFormatting>
  <conditionalFormatting sqref="Q20">
    <cfRule type="cellIs" dxfId="46" priority="174" operator="equal">
      <formula>0</formula>
    </cfRule>
  </conditionalFormatting>
  <conditionalFormatting sqref="Q21">
    <cfRule type="cellIs" dxfId="46" priority="175" operator="equal">
      <formula>0</formula>
    </cfRule>
  </conditionalFormatting>
  <conditionalFormatting sqref="Q22">
    <cfRule type="cellIs" dxfId="46" priority="176" operator="equal">
      <formula>0</formula>
    </cfRule>
  </conditionalFormatting>
  <conditionalFormatting sqref="Q23">
    <cfRule type="cellIs" dxfId="46" priority="177" operator="equal">
      <formula>0</formula>
    </cfRule>
  </conditionalFormatting>
  <conditionalFormatting sqref="Q24">
    <cfRule type="cellIs" dxfId="46" priority="178" operator="equal">
      <formula>0</formula>
    </cfRule>
  </conditionalFormatting>
  <conditionalFormatting sqref="Q25">
    <cfRule type="cellIs" dxfId="46" priority="179" operator="equal">
      <formula>0</formula>
    </cfRule>
  </conditionalFormatting>
  <conditionalFormatting sqref="Q26">
    <cfRule type="cellIs" dxfId="46" priority="180" operator="equal">
      <formula>0</formula>
    </cfRule>
  </conditionalFormatting>
  <conditionalFormatting sqref="Q27">
    <cfRule type="cellIs" dxfId="46" priority="181" operator="equal">
      <formula>0</formula>
    </cfRule>
  </conditionalFormatting>
  <conditionalFormatting sqref="R8">
    <cfRule type="cellIs" dxfId="46" priority="182" operator="equal">
      <formula>0</formula>
    </cfRule>
  </conditionalFormatting>
  <conditionalFormatting sqref="R9">
    <cfRule type="cellIs" dxfId="46" priority="183" operator="equal">
      <formula>0</formula>
    </cfRule>
  </conditionalFormatting>
  <conditionalFormatting sqref="R10">
    <cfRule type="cellIs" dxfId="46" priority="184" operator="equal">
      <formula>0</formula>
    </cfRule>
  </conditionalFormatting>
  <conditionalFormatting sqref="R11">
    <cfRule type="cellIs" dxfId="46" priority="185" operator="equal">
      <formula>0</formula>
    </cfRule>
  </conditionalFormatting>
  <conditionalFormatting sqref="R12">
    <cfRule type="cellIs" dxfId="46" priority="186" operator="equal">
      <formula>0</formula>
    </cfRule>
  </conditionalFormatting>
  <conditionalFormatting sqref="R13">
    <cfRule type="cellIs" dxfId="46" priority="187" operator="equal">
      <formula>0</formula>
    </cfRule>
  </conditionalFormatting>
  <conditionalFormatting sqref="R14">
    <cfRule type="cellIs" dxfId="46" priority="188" operator="equal">
      <formula>0</formula>
    </cfRule>
  </conditionalFormatting>
  <conditionalFormatting sqref="R15">
    <cfRule type="cellIs" dxfId="46" priority="189" operator="equal">
      <formula>0</formula>
    </cfRule>
  </conditionalFormatting>
  <conditionalFormatting sqref="R16">
    <cfRule type="cellIs" dxfId="46" priority="190" operator="equal">
      <formula>0</formula>
    </cfRule>
  </conditionalFormatting>
  <conditionalFormatting sqref="R17">
    <cfRule type="cellIs" dxfId="46" priority="191" operator="equal">
      <formula>0</formula>
    </cfRule>
  </conditionalFormatting>
  <conditionalFormatting sqref="R18">
    <cfRule type="cellIs" dxfId="46" priority="192" operator="equal">
      <formula>0</formula>
    </cfRule>
  </conditionalFormatting>
  <conditionalFormatting sqref="R19">
    <cfRule type="cellIs" dxfId="46" priority="193" operator="equal">
      <formula>0</formula>
    </cfRule>
  </conditionalFormatting>
  <conditionalFormatting sqref="R20">
    <cfRule type="cellIs" dxfId="46" priority="194" operator="equal">
      <formula>0</formula>
    </cfRule>
  </conditionalFormatting>
  <conditionalFormatting sqref="R21">
    <cfRule type="cellIs" dxfId="46" priority="195" operator="equal">
      <formula>0</formula>
    </cfRule>
  </conditionalFormatting>
  <conditionalFormatting sqref="R22">
    <cfRule type="cellIs" dxfId="46" priority="196" operator="equal">
      <formula>0</formula>
    </cfRule>
  </conditionalFormatting>
  <conditionalFormatting sqref="R23">
    <cfRule type="cellIs" dxfId="46" priority="197" operator="equal">
      <formula>0</formula>
    </cfRule>
  </conditionalFormatting>
  <conditionalFormatting sqref="R24">
    <cfRule type="cellIs" dxfId="46" priority="198" operator="equal">
      <formula>0</formula>
    </cfRule>
  </conditionalFormatting>
  <conditionalFormatting sqref="R25">
    <cfRule type="cellIs" dxfId="46" priority="199" operator="equal">
      <formula>0</formula>
    </cfRule>
  </conditionalFormatting>
  <conditionalFormatting sqref="R26">
    <cfRule type="cellIs" dxfId="46" priority="200" operator="equal">
      <formula>0</formula>
    </cfRule>
  </conditionalFormatting>
  <conditionalFormatting sqref="R27">
    <cfRule type="cellIs" dxfId="46" priority="201" operator="equal">
      <formula>0</formula>
    </cfRule>
  </conditionalFormatting>
  <conditionalFormatting sqref="R28">
    <cfRule type="cellIs" dxfId="45" priority="202" operator="equal">
      <formula>0</formula>
    </cfRule>
  </conditionalFormatting>
  <conditionalFormatting sqref="R28">
    <cfRule type="expression" dxfId="38" priority="203">
      <formula>($R$28+$R$35)&lt;3060</formula>
    </cfRule>
  </conditionalFormatting>
  <conditionalFormatting sqref="R33">
    <cfRule type="cellIs" dxfId="41" priority="204" operator="equal">
      <formula>0</formula>
    </cfRule>
  </conditionalFormatting>
  <conditionalFormatting sqref="R33">
    <cfRule type="expression" dxfId="44" priority="205">
      <formula>($S$29&lt;306)^($R$33&lt;68)</formula>
    </cfRule>
  </conditionalFormatting>
  <conditionalFormatting sqref="R33">
    <cfRule type="cellIs" dxfId="43" priority="206" operator="greaterThan">
      <formula>68</formula>
    </cfRule>
  </conditionalFormatting>
  <conditionalFormatting sqref="R33">
    <cfRule type="expression" dxfId="42" priority="207">
      <formula>SUM($R$29:$R$33)=306</formula>
    </cfRule>
  </conditionalFormatting>
  <conditionalFormatting sqref="R36">
    <cfRule type="cellIs" dxfId="40" priority="208" operator="equal">
      <formula>0</formula>
    </cfRule>
  </conditionalFormatting>
  <conditionalFormatting sqref="R36">
    <cfRule type="expression" dxfId="37" priority="209">
      <formula>SUM(R29:R35)&lt;374</formula>
    </cfRule>
  </conditionalFormatting>
  <conditionalFormatting sqref="R37">
    <cfRule type="cellIs" dxfId="40" priority="210" operator="equal">
      <formula>0</formula>
    </cfRule>
  </conditionalFormatting>
  <conditionalFormatting sqref="R37">
    <cfRule type="cellIs" dxfId="39" priority="211" operator="lessThan">
      <formula>3366</formula>
    </cfRule>
  </conditionalFormatting>
  <conditionalFormatting sqref="S8">
    <cfRule type="cellIs" dxfId="46" priority="212" operator="equal">
      <formula>0</formula>
    </cfRule>
  </conditionalFormatting>
  <conditionalFormatting sqref="S9">
    <cfRule type="cellIs" dxfId="46" priority="213" operator="equal">
      <formula>0</formula>
    </cfRule>
  </conditionalFormatting>
  <conditionalFormatting sqref="S10">
    <cfRule type="cellIs" dxfId="46" priority="214" operator="equal">
      <formula>0</formula>
    </cfRule>
  </conditionalFormatting>
  <conditionalFormatting sqref="S11">
    <cfRule type="cellIs" dxfId="46" priority="215" operator="equal">
      <formula>0</formula>
    </cfRule>
  </conditionalFormatting>
  <conditionalFormatting sqref="S12">
    <cfRule type="cellIs" dxfId="46" priority="216" operator="equal">
      <formula>0</formula>
    </cfRule>
  </conditionalFormatting>
  <conditionalFormatting sqref="S13">
    <cfRule type="cellIs" dxfId="46" priority="217" operator="equal">
      <formula>0</formula>
    </cfRule>
  </conditionalFormatting>
  <conditionalFormatting sqref="S14">
    <cfRule type="cellIs" dxfId="46" priority="218" operator="equal">
      <formula>0</formula>
    </cfRule>
  </conditionalFormatting>
  <conditionalFormatting sqref="S15">
    <cfRule type="cellIs" dxfId="46" priority="219" operator="equal">
      <formula>0</formula>
    </cfRule>
  </conditionalFormatting>
  <conditionalFormatting sqref="S16">
    <cfRule type="cellIs" dxfId="46" priority="220" operator="equal">
      <formula>0</formula>
    </cfRule>
  </conditionalFormatting>
  <conditionalFormatting sqref="S17">
    <cfRule type="cellIs" dxfId="46" priority="221" operator="equal">
      <formula>0</formula>
    </cfRule>
  </conditionalFormatting>
  <conditionalFormatting sqref="S18">
    <cfRule type="cellIs" dxfId="46" priority="222" operator="equal">
      <formula>0</formula>
    </cfRule>
  </conditionalFormatting>
  <conditionalFormatting sqref="S19">
    <cfRule type="cellIs" dxfId="46" priority="223" operator="equal">
      <formula>0</formula>
    </cfRule>
  </conditionalFormatting>
  <conditionalFormatting sqref="S20">
    <cfRule type="cellIs" dxfId="46" priority="224" operator="equal">
      <formula>0</formula>
    </cfRule>
  </conditionalFormatting>
  <conditionalFormatting sqref="S21">
    <cfRule type="cellIs" dxfId="46" priority="225" operator="equal">
      <formula>0</formula>
    </cfRule>
  </conditionalFormatting>
  <conditionalFormatting sqref="S22">
    <cfRule type="cellIs" dxfId="46" priority="226" operator="equal">
      <formula>0</formula>
    </cfRule>
  </conditionalFormatting>
  <conditionalFormatting sqref="S23">
    <cfRule type="cellIs" dxfId="46" priority="227" operator="equal">
      <formula>0</formula>
    </cfRule>
  </conditionalFormatting>
  <conditionalFormatting sqref="S24">
    <cfRule type="cellIs" dxfId="46" priority="228" operator="equal">
      <formula>0</formula>
    </cfRule>
  </conditionalFormatting>
  <conditionalFormatting sqref="S25">
    <cfRule type="cellIs" dxfId="46" priority="229" operator="equal">
      <formula>0</formula>
    </cfRule>
  </conditionalFormatting>
  <conditionalFormatting sqref="S26">
    <cfRule type="cellIs" dxfId="46" priority="230" operator="equal">
      <formula>0</formula>
    </cfRule>
  </conditionalFormatting>
  <conditionalFormatting sqref="S27">
    <cfRule type="cellIs" dxfId="46" priority="231" operator="equal">
      <formula>0</formula>
    </cfRule>
  </conditionalFormatting>
  <conditionalFormatting sqref="S28">
    <cfRule type="expression" dxfId="38" priority="232">
      <formula>($R$28+$R$35)&lt;3060</formula>
    </cfRule>
  </conditionalFormatting>
  <conditionalFormatting sqref="S29">
    <cfRule type="cellIs" dxfId="36" priority="233" operator="lessThan">
      <formula>306</formula>
    </cfRule>
  </conditionalFormatting>
  <conditionalFormatting sqref="S29">
    <cfRule type="cellIs" dxfId="35" priority="234" operator="equal">
      <formula>0</formula>
    </cfRule>
  </conditionalFormatting>
  <conditionalFormatting sqref="S30">
    <cfRule type="cellIs" dxfId="36" priority="235" operator="lessThan">
      <formula>306</formula>
    </cfRule>
  </conditionalFormatting>
  <conditionalFormatting sqref="S30">
    <cfRule type="cellIs" dxfId="35" priority="236" operator="equal">
      <formula>0</formula>
    </cfRule>
  </conditionalFormatting>
  <conditionalFormatting sqref="S31">
    <cfRule type="cellIs" dxfId="36" priority="237" operator="lessThan">
      <formula>306</formula>
    </cfRule>
  </conditionalFormatting>
  <conditionalFormatting sqref="S31">
    <cfRule type="cellIs" dxfId="35" priority="238" operator="equal">
      <formula>0</formula>
    </cfRule>
  </conditionalFormatting>
  <conditionalFormatting sqref="S32">
    <cfRule type="cellIs" dxfId="36" priority="239" operator="lessThan">
      <formula>306</formula>
    </cfRule>
  </conditionalFormatting>
  <conditionalFormatting sqref="S32">
    <cfRule type="cellIs" dxfId="35" priority="240" operator="equal">
      <formula>0</formula>
    </cfRule>
  </conditionalFormatting>
  <conditionalFormatting sqref="S33">
    <cfRule type="cellIs" dxfId="36" priority="241" operator="lessThan">
      <formula>306</formula>
    </cfRule>
  </conditionalFormatting>
  <conditionalFormatting sqref="S33">
    <cfRule type="cellIs" dxfId="35" priority="242" operator="equal">
      <formula>0</formula>
    </cfRule>
  </conditionalFormatting>
  <conditionalFormatting sqref="S34">
    <cfRule type="cellIs" dxfId="35" priority="243" operator="equal">
      <formula>0</formula>
    </cfRule>
  </conditionalFormatting>
  <conditionalFormatting sqref="S34">
    <cfRule type="cellIs" dxfId="34" priority="244" operator="lessThan">
      <formula>136</formula>
    </cfRule>
  </conditionalFormatting>
  <conditionalFormatting sqref="S35">
    <cfRule type="cellIs" dxfId="35" priority="245" operator="equal">
      <formula>0</formula>
    </cfRule>
  </conditionalFormatting>
  <conditionalFormatting sqref="S35">
    <cfRule type="cellIs" dxfId="34" priority="246" operator="lessThan">
      <formula>136</formula>
    </cfRule>
  </conditionalFormatting>
  <conditionalFormatting sqref="S36">
    <cfRule type="expression" dxfId="37" priority="247">
      <formula>SUM(R29:R35)&lt;374</formula>
    </cfRule>
  </conditionalFormatting>
  <conditionalFormatting sqref="T16">
    <cfRule type="cellIs" dxfId="33" priority="248" operator="greaterThan">
      <formula>0</formula>
    </cfRule>
  </conditionalFormatting>
  <conditionalFormatting sqref="T17">
    <cfRule type="cellIs" dxfId="33" priority="249" operator="greaterThan">
      <formula>0</formula>
    </cfRule>
  </conditionalFormatting>
  <conditionalFormatting sqref="T18">
    <cfRule type="cellIs" dxfId="33" priority="250" operator="greaterThan">
      <formula>0</formula>
    </cfRule>
  </conditionalFormatting>
  <conditionalFormatting sqref="T33">
    <cfRule type="cellIs" dxfId="32" priority="251" operator="greaterThan">
      <formula>0</formula>
    </cfRule>
  </conditionalFormatting>
  <conditionalFormatting sqref="T34">
    <cfRule type="cellIs" dxfId="32" priority="252" operator="greaterThan">
      <formula>0</formula>
    </cfRule>
  </conditionalFormatting>
  <conditionalFormatting sqref="T35">
    <cfRule type="cellIs" dxfId="32" priority="253" operator="greaterThan">
      <formula>0</formula>
    </cfRule>
  </conditionalFormatting>
  <conditionalFormatting sqref="T37">
    <cfRule type="cellIs" dxfId="31" priority="254" operator="equal">
      <formula>0</formula>
    </cfRule>
  </conditionalFormatting>
  <conditionalFormatting sqref="U37">
    <cfRule type="cellIs" dxfId="31" priority="255" operator="equal">
      <formula>0</formula>
    </cfRule>
  </conditionalFormatting>
  <conditionalFormatting sqref="V16">
    <cfRule type="cellIs" dxfId="33" priority="256" operator="greaterThan">
      <formula>0</formula>
    </cfRule>
  </conditionalFormatting>
  <conditionalFormatting sqref="V17">
    <cfRule type="cellIs" dxfId="33" priority="257" operator="greaterThan">
      <formula>0</formula>
    </cfRule>
  </conditionalFormatting>
  <conditionalFormatting sqref="V18">
    <cfRule type="cellIs" dxfId="33" priority="258" operator="greaterThan">
      <formula>0</formula>
    </cfRule>
  </conditionalFormatting>
  <conditionalFormatting sqref="V37">
    <cfRule type="cellIs" dxfId="31" priority="259" operator="equal">
      <formula>0</formula>
    </cfRule>
  </conditionalFormatting>
  <conditionalFormatting sqref="W16">
    <cfRule type="cellIs" dxfId="33" priority="260" operator="greaterThan">
      <formula>0</formula>
    </cfRule>
  </conditionalFormatting>
  <conditionalFormatting sqref="W17">
    <cfRule type="cellIs" dxfId="33" priority="261" operator="greaterThan">
      <formula>0</formula>
    </cfRule>
  </conditionalFormatting>
  <conditionalFormatting sqref="W18">
    <cfRule type="cellIs" dxfId="33" priority="262" operator="greaterThan">
      <formula>0</formula>
    </cfRule>
  </conditionalFormatting>
  <conditionalFormatting sqref="W33">
    <cfRule type="cellIs" dxfId="32" priority="263" operator="greaterThan">
      <formula>0</formula>
    </cfRule>
  </conditionalFormatting>
  <conditionalFormatting sqref="W34">
    <cfRule type="cellIs" dxfId="32" priority="264" operator="greaterThan">
      <formula>0</formula>
    </cfRule>
  </conditionalFormatting>
  <conditionalFormatting sqref="W35">
    <cfRule type="cellIs" dxfId="32" priority="265" operator="greaterThan">
      <formula>0</formula>
    </cfRule>
  </conditionalFormatting>
  <conditionalFormatting sqref="W37">
    <cfRule type="cellIs" dxfId="31" priority="266" operator="equal">
      <formula>0</formula>
    </cfRule>
  </conditionalFormatting>
  <conditionalFormatting sqref="X8">
    <cfRule type="cellIs" dxfId="30" priority="267" operator="equal">
      <formula>0</formula>
    </cfRule>
  </conditionalFormatting>
  <conditionalFormatting sqref="X9">
    <cfRule type="cellIs" dxfId="30" priority="268" operator="equal">
      <formula>0</formula>
    </cfRule>
  </conditionalFormatting>
  <conditionalFormatting sqref="X10">
    <cfRule type="cellIs" dxfId="30" priority="269" operator="equal">
      <formula>0</formula>
    </cfRule>
  </conditionalFormatting>
  <conditionalFormatting sqref="X11">
    <cfRule type="cellIs" dxfId="30" priority="270" operator="equal">
      <formula>0</formula>
    </cfRule>
  </conditionalFormatting>
  <conditionalFormatting sqref="X12">
    <cfRule type="cellIs" dxfId="30" priority="271" operator="equal">
      <formula>0</formula>
    </cfRule>
  </conditionalFormatting>
  <conditionalFormatting sqref="X13">
    <cfRule type="cellIs" dxfId="30" priority="272" operator="equal">
      <formula>0</formula>
    </cfRule>
  </conditionalFormatting>
  <conditionalFormatting sqref="X14">
    <cfRule type="cellIs" dxfId="30" priority="273" operator="equal">
      <formula>0</formula>
    </cfRule>
  </conditionalFormatting>
  <conditionalFormatting sqref="X15">
    <cfRule type="cellIs" dxfId="30" priority="274" operator="equal">
      <formula>0</formula>
    </cfRule>
  </conditionalFormatting>
  <conditionalFormatting sqref="X16">
    <cfRule type="cellIs" dxfId="30" priority="275" operator="equal">
      <formula>0</formula>
    </cfRule>
  </conditionalFormatting>
  <conditionalFormatting sqref="X17">
    <cfRule type="cellIs" dxfId="30" priority="276" operator="equal">
      <formula>0</formula>
    </cfRule>
  </conditionalFormatting>
  <conditionalFormatting sqref="X18">
    <cfRule type="cellIs" dxfId="30" priority="277" operator="equal">
      <formula>0</formula>
    </cfRule>
  </conditionalFormatting>
  <conditionalFormatting sqref="X19">
    <cfRule type="cellIs" dxfId="30" priority="278" operator="equal">
      <formula>0</formula>
    </cfRule>
  </conditionalFormatting>
  <conditionalFormatting sqref="X20">
    <cfRule type="cellIs" dxfId="30" priority="279" operator="equal">
      <formula>0</formula>
    </cfRule>
  </conditionalFormatting>
  <conditionalFormatting sqref="X21">
    <cfRule type="cellIs" dxfId="30" priority="280" operator="equal">
      <formula>0</formula>
    </cfRule>
  </conditionalFormatting>
  <conditionalFormatting sqref="X22">
    <cfRule type="cellIs" dxfId="30" priority="281" operator="equal">
      <formula>0</formula>
    </cfRule>
  </conditionalFormatting>
  <conditionalFormatting sqref="X23">
    <cfRule type="cellIs" dxfId="30" priority="282" operator="equal">
      <formula>0</formula>
    </cfRule>
  </conditionalFormatting>
  <conditionalFormatting sqref="X24">
    <cfRule type="cellIs" dxfId="30" priority="283" operator="equal">
      <formula>0</formula>
    </cfRule>
  </conditionalFormatting>
  <conditionalFormatting sqref="X25">
    <cfRule type="cellIs" dxfId="30" priority="284" operator="equal">
      <formula>0</formula>
    </cfRule>
  </conditionalFormatting>
  <conditionalFormatting sqref="X26">
    <cfRule type="cellIs" dxfId="30" priority="285" operator="equal">
      <formula>0</formula>
    </cfRule>
  </conditionalFormatting>
  <conditionalFormatting sqref="X27">
    <cfRule type="cellIs" dxfId="30" priority="286" operator="equal">
      <formula>0</formula>
    </cfRule>
  </conditionalFormatting>
  <conditionalFormatting sqref="X28">
    <cfRule type="cellIs" dxfId="29" priority="287" operator="equal">
      <formula>0</formula>
    </cfRule>
  </conditionalFormatting>
  <conditionalFormatting sqref="X29">
    <cfRule type="cellIs" dxfId="28" priority="288" operator="equal">
      <formula>0</formula>
    </cfRule>
  </conditionalFormatting>
  <conditionalFormatting sqref="X30">
    <cfRule type="cellIs" dxfId="28" priority="289" operator="equal">
      <formula>0</formula>
    </cfRule>
  </conditionalFormatting>
  <conditionalFormatting sqref="X31">
    <cfRule type="cellIs" dxfId="28" priority="290" operator="equal">
      <formula>0</formula>
    </cfRule>
  </conditionalFormatting>
  <conditionalFormatting sqref="X32">
    <cfRule type="cellIs" dxfId="28" priority="291" operator="equal">
      <formula>0</formula>
    </cfRule>
  </conditionalFormatting>
  <conditionalFormatting sqref="X33">
    <cfRule type="cellIs" dxfId="28" priority="292" operator="equal">
      <formula>0</formula>
    </cfRule>
  </conditionalFormatting>
  <conditionalFormatting sqref="X34">
    <cfRule type="cellIs" dxfId="28" priority="293" operator="equal">
      <formula>0</formula>
    </cfRule>
  </conditionalFormatting>
  <conditionalFormatting sqref="X35">
    <cfRule type="cellIs" dxfId="28" priority="294" operator="equal">
      <formula>0</formula>
    </cfRule>
  </conditionalFormatting>
  <conditionalFormatting sqref="X36">
    <cfRule type="expression" dxfId="24" priority="295">
      <formula>AND((D3="자유학기제 운영(170)"),(X36&gt;51))</formula>
    </cfRule>
  </conditionalFormatting>
  <conditionalFormatting sqref="X36">
    <cfRule type="expression" dxfId="25" priority="296">
      <formula>AND((D3="자유학기제+연계학기 운영"),(X36&gt;51))</formula>
    </cfRule>
  </conditionalFormatting>
  <conditionalFormatting sqref="X36">
    <cfRule type="expression" dxfId="26" priority="297">
      <formula>AND((D3="자유학년제 운영"),(X36&gt;85))</formula>
    </cfRule>
  </conditionalFormatting>
  <conditionalFormatting sqref="X36">
    <cfRule type="expression" dxfId="27" priority="298">
      <formula>AND((D3="자유학년제+연계학기 운영"),(X36&gt;85))</formula>
    </cfRule>
  </conditionalFormatting>
  <conditionalFormatting sqref="X37">
    <cfRule type="expression" dxfId="23" priority="299">
      <formula>AND(($D$3="자유학기제 운영(170)"),(X37&lt;170))</formula>
    </cfRule>
  </conditionalFormatting>
  <conditionalFormatting sqref="X37">
    <cfRule type="expression" dxfId="20" priority="300">
      <formula>AND(($D$3="자유학기제+연계학기 운영"),(X37&lt;170))</formula>
    </cfRule>
  </conditionalFormatting>
  <conditionalFormatting sqref="X37">
    <cfRule type="expression" dxfId="21" priority="301">
      <formula>AND(($D$3="자유학년제 운영"),(X37&lt;221))</formula>
    </cfRule>
  </conditionalFormatting>
  <conditionalFormatting sqref="X37">
    <cfRule type="expression" dxfId="22" priority="302">
      <formula>AND(($D$3="자유학년제+연계학기 운영"),(X37&lt;221))</formula>
    </cfRule>
  </conditionalFormatting>
  <conditionalFormatting sqref="Y15">
    <cfRule type="cellIs" dxfId="19" priority="303" operator="lessThan">
      <formula>0</formula>
    </cfRule>
  </conditionalFormatting>
  <conditionalFormatting sqref="Y35">
    <cfRule type="cellIs" dxfId="18" priority="304" operator="equal">
      <formula>0</formula>
    </cfRule>
  </conditionalFormatting>
  <conditionalFormatting sqref="Z8">
    <cfRule type="cellIs" dxfId="17" priority="305" operator="lessThan">
      <formula>-0.2</formula>
    </cfRule>
  </conditionalFormatting>
  <conditionalFormatting sqref="Z8">
    <cfRule type="cellIs" dxfId="16" priority="306" operator="greaterThan">
      <formula>20%</formula>
    </cfRule>
  </conditionalFormatting>
  <conditionalFormatting sqref="Z9">
    <cfRule type="cellIs" dxfId="17" priority="307" operator="lessThan">
      <formula>-0.2</formula>
    </cfRule>
  </conditionalFormatting>
  <conditionalFormatting sqref="Z9">
    <cfRule type="cellIs" dxfId="16" priority="308" operator="greaterThan">
      <formula>20%</formula>
    </cfRule>
  </conditionalFormatting>
  <conditionalFormatting sqref="Z12">
    <cfRule type="cellIs" dxfId="17" priority="309" operator="lessThan">
      <formula>-0.2</formula>
    </cfRule>
  </conditionalFormatting>
  <conditionalFormatting sqref="Z12">
    <cfRule type="cellIs" dxfId="16" priority="310" operator="greaterThan">
      <formula>20%</formula>
    </cfRule>
  </conditionalFormatting>
  <conditionalFormatting sqref="Z13">
    <cfRule type="cellIs" dxfId="17" priority="311" operator="lessThan">
      <formula>-0.2</formula>
    </cfRule>
  </conditionalFormatting>
  <conditionalFormatting sqref="Z13">
    <cfRule type="cellIs" dxfId="16" priority="312" operator="greaterThan">
      <formula>20%</formula>
    </cfRule>
  </conditionalFormatting>
  <conditionalFormatting sqref="Z16">
    <cfRule type="cellIs" dxfId="15" priority="313" operator="greaterThan">
      <formula>0.2</formula>
    </cfRule>
  </conditionalFormatting>
  <conditionalFormatting sqref="Z16">
    <cfRule type="cellIs" dxfId="14" priority="314" operator="lessThan">
      <formula>0</formula>
    </cfRule>
  </conditionalFormatting>
  <conditionalFormatting sqref="Z17">
    <cfRule type="cellIs" dxfId="15" priority="315" operator="greaterThan">
      <formula>0.2</formula>
    </cfRule>
  </conditionalFormatting>
  <conditionalFormatting sqref="Z17">
    <cfRule type="cellIs" dxfId="14" priority="316" operator="lessThan">
      <formula>0</formula>
    </cfRule>
  </conditionalFormatting>
  <conditionalFormatting sqref="Z19">
    <cfRule type="cellIs" dxfId="13" priority="317" operator="lessThan">
      <formula>-0.2</formula>
    </cfRule>
  </conditionalFormatting>
  <conditionalFormatting sqref="Z19">
    <cfRule type="cellIs" dxfId="12" priority="318" operator="greaterThan">
      <formula>20%</formula>
    </cfRule>
  </conditionalFormatting>
  <conditionalFormatting sqref="Z20">
    <cfRule type="cellIs" dxfId="13" priority="319" operator="lessThan">
      <formula>-0.2</formula>
    </cfRule>
  </conditionalFormatting>
  <conditionalFormatting sqref="Z20">
    <cfRule type="cellIs" dxfId="12" priority="320" operator="greaterThan">
      <formula>20%</formula>
    </cfRule>
  </conditionalFormatting>
  <conditionalFormatting sqref="Z35">
    <cfRule type="cellIs" dxfId="18" priority="321" operator="equal">
      <formula>0</formula>
    </cfRule>
  </conditionalFormatting>
  <conditionalFormatting sqref="AA29">
    <cfRule type="expression" dxfId="11" priority="322">
      <formula>AND($D$3="자유학년제만 운영",$AA$29&lt;-85)</formula>
    </cfRule>
  </conditionalFormatting>
  <conditionalFormatting sqref="AA29">
    <cfRule type="expression" dxfId="10" priority="323">
      <formula>AND($D$3="자유학년제+연계학기 운영",#REF!&gt;0,#REF!=0,#REF!=0,#REF!=0,$AA$29&lt;-119)</formula>
    </cfRule>
  </conditionalFormatting>
  <conditionalFormatting sqref="AA29">
    <cfRule type="expression" dxfId="9" priority="324">
      <formula>AND($D$3="자유학년제+연계학기 운영",#REF!&gt;0,#REF!&gt;0,#REF!=0,#REF!=0,$AA$29&lt;-153)</formula>
    </cfRule>
  </conditionalFormatting>
  <conditionalFormatting sqref="AA29">
    <cfRule type="expression" dxfId="8" priority="325">
      <formula>AND($D$3="자유학년제+연계학기 운영",#REF!&gt;0,#REF!&gt;0,#REF!&gt;0,#REF!=0,$AA$29&lt;-187)</formula>
    </cfRule>
  </conditionalFormatting>
  <conditionalFormatting sqref="AA29">
    <cfRule type="expression" dxfId="7" priority="326">
      <formula>AND($D$3="자유학년제+연계학기 운영",#REF!&gt;0,#REF!&gt;0,#REF!&gt;0,#REF!&gt;0,$AA$29&lt;-221)</formula>
    </cfRule>
  </conditionalFormatting>
  <conditionalFormatting sqref="AA30">
    <cfRule type="expression" dxfId="11" priority="327">
      <formula>AND($D$3="자유학년제만 운영",$AA$29&lt;-85)</formula>
    </cfRule>
  </conditionalFormatting>
  <conditionalFormatting sqref="AA30">
    <cfRule type="expression" dxfId="10" priority="328">
      <formula>AND($D$3="자유학년제+연계학기 운영",#REF!&gt;0,#REF!=0,#REF!=0,#REF!=0,$AA$29&lt;-119)</formula>
    </cfRule>
  </conditionalFormatting>
  <conditionalFormatting sqref="AA30">
    <cfRule type="expression" dxfId="9" priority="329">
      <formula>AND($D$3="자유학년제+연계학기 운영",#REF!&gt;0,#REF!&gt;0,#REF!=0,#REF!=0,$AA$29&lt;-153)</formula>
    </cfRule>
  </conditionalFormatting>
  <conditionalFormatting sqref="AA30">
    <cfRule type="expression" dxfId="8" priority="330">
      <formula>AND($D$3="자유학년제+연계학기 운영",#REF!&gt;0,#REF!&gt;0,#REF!&gt;0,#REF!=0,$AA$29&lt;-187)</formula>
    </cfRule>
  </conditionalFormatting>
  <conditionalFormatting sqref="AA30">
    <cfRule type="expression" dxfId="7" priority="331">
      <formula>AND($D$3="자유학년제+연계학기 운영",#REF!&gt;0,#REF!&gt;0,#REF!&gt;0,#REF!&gt;0,$AA$29&lt;-221)</formula>
    </cfRule>
  </conditionalFormatting>
  <conditionalFormatting sqref="AA31">
    <cfRule type="expression" dxfId="11" priority="332">
      <formula>AND($D$3="자유학년제만 운영",$AA$29&lt;-85)</formula>
    </cfRule>
  </conditionalFormatting>
  <conditionalFormatting sqref="AA31">
    <cfRule type="expression" dxfId="10" priority="333">
      <formula>AND($D$3="자유학년제+연계학기 운영",#REF!&gt;0,#REF!=0,#REF!=0,#REF!=0,$AA$29&lt;-119)</formula>
    </cfRule>
  </conditionalFormatting>
  <conditionalFormatting sqref="AA31">
    <cfRule type="expression" dxfId="9" priority="334">
      <formula>AND($D$3="자유학년제+연계학기 운영",#REF!&gt;0,#REF!&gt;0,#REF!=0,#REF!=0,$AA$29&lt;-153)</formula>
    </cfRule>
  </conditionalFormatting>
  <conditionalFormatting sqref="AA31">
    <cfRule type="expression" dxfId="8" priority="335">
      <formula>AND($D$3="자유학년제+연계학기 운영",#REF!&gt;0,#REF!&gt;0,#REF!&gt;0,#REF!=0,$AA$29&lt;-187)</formula>
    </cfRule>
  </conditionalFormatting>
  <conditionalFormatting sqref="AA31">
    <cfRule type="expression" dxfId="7" priority="336">
      <formula>AND($D$3="자유학년제+연계학기 운영",#REF!&gt;0,#REF!&gt;0,#REF!&gt;0,#REF!&gt;0,$AA$29&lt;-221)</formula>
    </cfRule>
  </conditionalFormatting>
  <conditionalFormatting sqref="AA32">
    <cfRule type="expression" dxfId="11" priority="337">
      <formula>AND($D$3="자유학년제만 운영",$AA$29&lt;-85)</formula>
    </cfRule>
  </conditionalFormatting>
  <conditionalFormatting sqref="AA32">
    <cfRule type="expression" dxfId="10" priority="338">
      <formula>AND($D$3="자유학년제+연계학기 운영",#REF!&gt;0,#REF!=0,#REF!=0,#REF!=0,$AA$29&lt;-119)</formula>
    </cfRule>
  </conditionalFormatting>
  <conditionalFormatting sqref="AA32">
    <cfRule type="expression" dxfId="9" priority="339">
      <formula>AND($D$3="자유학년제+연계학기 운영",#REF!&gt;0,#REF!&gt;0,#REF!=0,#REF!=0,$AA$29&lt;-153)</formula>
    </cfRule>
  </conditionalFormatting>
  <conditionalFormatting sqref="AA32">
    <cfRule type="expression" dxfId="8" priority="340">
      <formula>AND($D$3="자유학년제+연계학기 운영",#REF!&gt;0,#REF!&gt;0,#REF!&gt;0,#REF!=0,$AA$29&lt;-187)</formula>
    </cfRule>
  </conditionalFormatting>
  <conditionalFormatting sqref="AA32">
    <cfRule type="expression" dxfId="7" priority="341">
      <formula>AND($D$3="자유학년제+연계학기 운영",#REF!&gt;0,#REF!&gt;0,#REF!&gt;0,#REF!&gt;0,$AA$29&lt;-221)</formula>
    </cfRule>
  </conditionalFormatting>
  <conditionalFormatting sqref="AA33">
    <cfRule type="expression" dxfId="11" priority="342">
      <formula>AND($D$3="자유학년제만 운영",$AA$29&lt;-85)</formula>
    </cfRule>
  </conditionalFormatting>
  <conditionalFormatting sqref="AA33">
    <cfRule type="expression" dxfId="10" priority="343">
      <formula>AND($D$3="자유학년제+연계학기 운영",#REF!&gt;0,#REF!=0,#REF!=0,#REF!=0,$AA$29&lt;-119)</formula>
    </cfRule>
  </conditionalFormatting>
  <conditionalFormatting sqref="AA33">
    <cfRule type="expression" dxfId="9" priority="344">
      <formula>AND($D$3="자유학년제+연계학기 운영",#REF!&gt;0,#REF!&gt;0,#REF!=0,#REF!=0,$AA$29&lt;-153)</formula>
    </cfRule>
  </conditionalFormatting>
  <conditionalFormatting sqref="AA33">
    <cfRule type="expression" dxfId="8" priority="345">
      <formula>AND($D$3="자유학년제+연계학기 운영",#REF!&gt;0,#REF!&gt;0,#REF!&gt;0,#REF!=0,$AA$29&lt;-187)</formula>
    </cfRule>
  </conditionalFormatting>
  <conditionalFormatting sqref="AA33">
    <cfRule type="expression" dxfId="7" priority="346">
      <formula>AND($D$3="자유학년제+연계학기 운영",#REF!&gt;0,#REF!&gt;0,#REF!&gt;0,#REF!&gt;0,$AA$29&lt;-221)</formula>
    </cfRule>
  </conditionalFormatting>
  <conditionalFormatting sqref="AA34">
    <cfRule type="expression" dxfId="11" priority="347">
      <formula>AND($D$3="자유학년제만 운영",$AA$29&lt;-85)</formula>
    </cfRule>
  </conditionalFormatting>
  <conditionalFormatting sqref="AA34">
    <cfRule type="expression" dxfId="10" priority="348">
      <formula>AND($D$3="자유학년제+연계학기 운영",#REF!&gt;0,#REF!=0,#REF!=0,#REF!=0,$AA$29&lt;-119)</formula>
    </cfRule>
  </conditionalFormatting>
  <conditionalFormatting sqref="AA34">
    <cfRule type="expression" dxfId="9" priority="349">
      <formula>AND($D$3="자유학년제+연계학기 운영",#REF!&gt;0,#REF!&gt;0,#REF!=0,#REF!=0,$AA$29&lt;-153)</formula>
    </cfRule>
  </conditionalFormatting>
  <conditionalFormatting sqref="AA34">
    <cfRule type="expression" dxfId="8" priority="350">
      <formula>AND($D$3="자유학년제+연계학기 운영",#REF!&gt;0,#REF!&gt;0,#REF!&gt;0,#REF!=0,$AA$29&lt;-187)</formula>
    </cfRule>
  </conditionalFormatting>
  <conditionalFormatting sqref="AA34">
    <cfRule type="expression" dxfId="7" priority="351">
      <formula>AND($D$3="자유학년제+연계학기 운영",#REF!&gt;0,#REF!&gt;0,#REF!&gt;0,#REF!&gt;0,$AA$29&lt;-221)</formula>
    </cfRule>
  </conditionalFormatting>
  <conditionalFormatting sqref="AA35">
    <cfRule type="cellIs" dxfId="18" priority="352" operator="equal">
      <formula>0</formula>
    </cfRule>
  </conditionalFormatting>
  <conditionalFormatting sqref="AB8">
    <cfRule type="cellIs" dxfId="6" priority="353" operator="lessThan">
      <formula>-0.2</formula>
    </cfRule>
  </conditionalFormatting>
  <conditionalFormatting sqref="AB8">
    <cfRule type="cellIs" dxfId="5" priority="354" operator="greaterThan">
      <formula>20%</formula>
    </cfRule>
  </conditionalFormatting>
  <conditionalFormatting sqref="AB9">
    <cfRule type="cellIs" dxfId="6" priority="355" operator="lessThan">
      <formula>-0.2</formula>
    </cfRule>
  </conditionalFormatting>
  <conditionalFormatting sqref="AB9">
    <cfRule type="cellIs" dxfId="5" priority="356" operator="greaterThan">
      <formula>20%</formula>
    </cfRule>
  </conditionalFormatting>
  <conditionalFormatting sqref="AB12">
    <cfRule type="cellIs" dxfId="6" priority="357" operator="lessThan">
      <formula>-0.2</formula>
    </cfRule>
  </conditionalFormatting>
  <conditionalFormatting sqref="AB12">
    <cfRule type="cellIs" dxfId="5" priority="358" operator="greaterThan">
      <formula>20%</formula>
    </cfRule>
  </conditionalFormatting>
  <conditionalFormatting sqref="AB13">
    <cfRule type="cellIs" dxfId="6" priority="359" operator="lessThan">
      <formula>-0.2</formula>
    </cfRule>
  </conditionalFormatting>
  <conditionalFormatting sqref="AB13">
    <cfRule type="cellIs" dxfId="5" priority="360" operator="greaterThan">
      <formula>20%</formula>
    </cfRule>
  </conditionalFormatting>
  <conditionalFormatting sqref="AB16">
    <cfRule type="cellIs" dxfId="5" priority="361" operator="greaterThan">
      <formula>20%</formula>
    </cfRule>
  </conditionalFormatting>
  <conditionalFormatting sqref="AB16">
    <cfRule type="cellIs" dxfId="4" priority="362" operator="lessThan">
      <formula>-0.2</formula>
    </cfRule>
  </conditionalFormatting>
  <conditionalFormatting sqref="AB16">
    <cfRule type="cellIs" dxfId="3" priority="363" operator="greaterThan">
      <formula>0.2</formula>
    </cfRule>
  </conditionalFormatting>
  <conditionalFormatting sqref="AB17">
    <cfRule type="cellIs" dxfId="5" priority="364" operator="greaterThan">
      <formula>20%</formula>
    </cfRule>
  </conditionalFormatting>
  <conditionalFormatting sqref="AB17">
    <cfRule type="cellIs" dxfId="4" priority="365" operator="lessThan">
      <formula>-0.2</formula>
    </cfRule>
  </conditionalFormatting>
  <conditionalFormatting sqref="AB17">
    <cfRule type="cellIs" dxfId="3" priority="366" operator="greaterThan">
      <formula>0.2</formula>
    </cfRule>
  </conditionalFormatting>
  <conditionalFormatting sqref="AB17">
    <cfRule type="cellIs" dxfId="2" priority="367" operator="greaterThan">
      <formula>20%</formula>
    </cfRule>
  </conditionalFormatting>
  <conditionalFormatting sqref="AB19">
    <cfRule type="cellIs" dxfId="1" priority="368" operator="lessThan">
      <formula>-0.2</formula>
    </cfRule>
  </conditionalFormatting>
  <conditionalFormatting sqref="AB19">
    <cfRule type="cellIs" dxfId="0" priority="369" operator="greaterThan">
      <formula>20%</formula>
    </cfRule>
  </conditionalFormatting>
  <conditionalFormatting sqref="AB20">
    <cfRule type="cellIs" dxfId="1" priority="370" operator="lessThan">
      <formula>-0.2</formula>
    </cfRule>
  </conditionalFormatting>
  <conditionalFormatting sqref="AB20">
    <cfRule type="cellIs" dxfId="0" priority="371" operator="greaterThan">
      <formula>20%</formula>
    </cfRule>
  </conditionalFormatting>
  <conditionalFormatting sqref="AB35">
    <cfRule type="cellIs" dxfId="18" priority="372" operator="equal">
      <formula>0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67" orientation="landscape" r:id="rId1"/>
  <drawing r:id="rId4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4</vt:i4>
      </vt:variant>
    </vt:vector>
  </HeadingPairs>
  <TitlesOfParts>
    <vt:vector size="8" baseType="lpstr">
      <vt:lpstr>3개학년</vt:lpstr>
      <vt:lpstr>1학년</vt:lpstr>
      <vt:lpstr>2학년</vt:lpstr>
      <vt:lpstr>3학년</vt:lpstr>
      <vt:lpstr>'1학년'!Print_Area</vt:lpstr>
      <vt:lpstr>'2학년'!Print_Area</vt:lpstr>
      <vt:lpstr>'3개학년'!Print_Area</vt:lpstr>
      <vt:lpstr>'3학년'!Print_Area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2023-12-26T04:40:54Z</dcterms:created>
  <dc:creator>Windows 사용자</dc:creator>
  <cp:lastModifiedBy>윤구 강</cp:lastModifiedBy>
  <cp:lastPrinted>2024-03-11T10:52:37Z</cp:lastPrinted>
  <dcterms:modified xsi:type="dcterms:W3CDTF">2025-03-21T00:46:43Z</dcterms:modified>
</cp:coreProperties>
</file>