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7AEC54B4-4787-41CB-B4FE-00360A75C306}" xr6:coauthVersionLast="47" xr6:coauthVersionMax="47" xr10:uidLastSave="{00000000-0000-0000-0000-000000000000}"/>
  <bookViews>
    <workbookView xWindow="5177" yWindow="1174" windowWidth="25980" windowHeight="16389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<sst xmlns="http://schemas.openxmlformats.org/spreadsheetml/2006/main" count="2833" uniqueCount="1792">
  <si>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</si>
  <si>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</si>
  <si>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</si>
  <si>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</si>
  <si>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</si>
  <si>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</si>
  <si>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</si>
  <si>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</si>
  <si>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</si>
  <si>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</si>
  <si>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</si>
  <si>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</si>
  <si>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</si>
  <si>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</si>
  <si>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</si>
  <si>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</si>
  <si>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</si>
  <si>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</si>
  <si>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</si>
  <si>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</si>
  <si>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</si>
  <si>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</si>
  <si>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</si>
  <si>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</si>
  <si>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</si>
  <si>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</si>
  <si>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</si>
  <si>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</si>
  <si>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</si>
  <si>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</si>
  <si>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</si>
  <si>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</si>
  <si>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</si>
  <si>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</si>
  <si>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</si>
  <si>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</si>
  <si>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</si>
  <si>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</si>
  <si>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</si>
  <si>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</si>
  <si>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</si>
  <si>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</si>
  <si>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</si>
  <si>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</si>
  <si>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</si>
  <si>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</si>
  <si>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</si>
  <si>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</si>
  <si>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</si>
  <si>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</si>
  <si>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</si>
  <si>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</si>
  <si>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</si>
  <si>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</si>
  <si>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</si>
  <si>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</si>
  <si>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</si>
  <si>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</si>
  <si>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</si>
  <si>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</si>
  <si>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</si>
  <si>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</si>
  <si>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</si>
  <si>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</si>
  <si>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</si>
  <si>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</si>
  <si>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</si>
  <si>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</si>
  <si>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</si>
  <si>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</si>
  <si>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</si>
  <si>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</si>
  <si>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</si>
  <si>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</si>
  <si>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</si>
  <si>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</si>
  <si>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</si>
  <si>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</si>
  <si>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</si>
  <si>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</si>
  <si>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</si>
  <si>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</si>
  <si>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</si>
  <si>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</si>
  <si>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</si>
  <si>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</si>
  <si>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</si>
  <si>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</si>
  <si>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</si>
  <si>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</si>
  <si>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</si>
  <si>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</si>
  <si>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</si>
  <si>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</si>
  <si>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</si>
  <si>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</si>
  <si>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</si>
  <si>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</si>
  <si>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</si>
  <si>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</si>
  <si>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</si>
  <si>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</si>
  <si>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</si>
  <si>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</si>
  <si>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</si>
  <si>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</si>
  <si>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</si>
  <si>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</si>
  <si>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</si>
  <si>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</si>
  <si>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</si>
  <si>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</si>
  <si>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</si>
  <si>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</si>
  <si>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</si>
  <si>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</si>
  <si>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</si>
  <si>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</si>
  <si>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</si>
  <si>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</si>
  <si>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</si>
  <si>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</si>
  <si>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</si>
  <si>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</si>
  <si>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</si>
  <si>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</si>
  <si>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</si>
  <si>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</si>
  <si>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</si>
  <si>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</si>
  <si>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</si>
  <si>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</si>
  <si>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</si>
  <si>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</si>
  <si>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</si>
  <si>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</si>
  <si>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</si>
  <si>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</si>
  <si>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</si>
  <si>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</si>
  <si>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</si>
  <si>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</si>
  <si>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</si>
  <si>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</si>
  <si>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</si>
  <si>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</si>
  <si>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</si>
  <si>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</si>
  <si>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</si>
  <si>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</si>
  <si>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</si>
  <si>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</si>
  <si>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</si>
  <si>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</si>
  <si>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</si>
  <si>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</si>
  <si>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</si>
  <si>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</si>
  <si>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</si>
  <si>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</si>
  <si>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</si>
  <si>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</si>
  <si>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</si>
  <si>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</si>
  <si>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</si>
  <si>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</si>
  <si>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</si>
  <si>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</si>
  <si>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</si>
  <si>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</si>
  <si>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</si>
  <si>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</si>
  <si>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</si>
  <si>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</si>
  <si>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</si>
  <si>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</si>
  <si>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</si>
  <si>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</si>
  <si>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</si>
  <si>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</si>
  <si>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</si>
  <si>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</si>
  <si>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</si>
  <si>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</si>
  <si>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</si>
  <si>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</si>
  <si>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</si>
  <si>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</si>
  <si>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</si>
  <si>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</si>
  <si>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</si>
  <si>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</si>
  <si>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</si>
  <si>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</si>
  <si>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</si>
  <si>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</si>
  <si>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</si>
  <si>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</si>
  <si>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</si>
  <si>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</si>
  <si>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</si>
  <si>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</si>
  <si>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</si>
  <si>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</si>
  <si>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</si>
  <si>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</si>
  <si>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</si>
  <si>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</si>
  <si>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</si>
  <si>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</si>
  <si>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</si>
  <si>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</si>
  <si>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</si>
  <si>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</si>
  <si>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</si>
  <si>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</si>
  <si>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</si>
  <si>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</si>
  <si>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</si>
  <si>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</si>
  <si>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</si>
  <si>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</si>
  <si>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</si>
  <si>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</si>
  <si>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</si>
  <si>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</si>
  <si>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</si>
  <si>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</si>
  <si>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</si>
  <si>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</si>
  <si>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</si>
  <si>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</si>
  <si>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</si>
  <si>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</si>
  <si>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</si>
  <si>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</si>
  <si>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</si>
  <si>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</si>
  <si>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</si>
  <si>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</si>
  <si>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</si>
  <si>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</si>
  <si>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</si>
  <si>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</si>
  <si>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</si>
  <si>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</si>
  <si>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</si>
  <si>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</si>
  <si>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</si>
  <si>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</si>
  <si>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</si>
  <si>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</si>
  <si>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</si>
  <si>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</si>
  <si>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</si>
  <si>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</si>
  <si>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</si>
  <si>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</si>
  <si>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</si>
  <si>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</si>
  <si>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</si>
  <si>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</si>
  <si>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</si>
  <si>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</si>
  <si>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</si>
  <si>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</si>
  <si>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</si>
  <si>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</si>
  <si>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</si>
  <si>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</si>
  <si>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</si>
  <si>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</si>
  <si>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</si>
  <si>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</si>
  <si>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</si>
  <si>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</si>
  <si>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</si>
  <si>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</si>
  <si>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</si>
  <si>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</si>
  <si>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</si>
  <si>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</si>
  <si>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</si>
  <si>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</si>
  <si>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</si>
  <si>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</si>
  <si>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</si>
  <si>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</si>
  <si>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</si>
  <si>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</si>
  <si>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</si>
  <si>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</si>
  <si>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</si>
  <si>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</si>
  <si>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</si>
  <si>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</si>
  <si>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</si>
  <si>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</si>
  <si>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</si>
  <si>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</si>
  <si>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</si>
  <si>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</si>
  <si>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</si>
  <si>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</si>
  <si>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</si>
  <si>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</si>
  <si>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</si>
  <si>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</si>
  <si>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</si>
  <si>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</si>
  <si>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</si>
  <si>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</si>
  <si>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</si>
  <si>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</si>
  <si>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</si>
  <si>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</si>
  <si>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</si>
  <si>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</si>
  <si>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</si>
  <si>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</si>
  <si>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</si>
  <si>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</si>
  <si>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</si>
  <si>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</si>
  <si>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</si>
  <si>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</si>
  <si>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</si>
  <si>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</si>
  <si>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</si>
  <si>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</si>
  <si>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</si>
  <si>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</si>
  <si>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</si>
  <si>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</si>
  <si>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</si>
  <si>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</si>
  <si>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</si>
  <si>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</si>
  <si>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</si>
  <si>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</si>
  <si>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</si>
  <si>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</si>
  <si>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</si>
  <si>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</si>
  <si>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</si>
  <si>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</si>
  <si>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</si>
  <si>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</si>
  <si>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</si>
  <si>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</si>
  <si>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</si>
  <si>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</si>
  <si>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</si>
  <si>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</si>
  <si>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</si>
  <si>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</si>
  <si>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</si>
  <si>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</si>
  <si>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</si>
  <si>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</si>
  <si>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</si>
  <si>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</si>
  <si>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</si>
  <si>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</si>
  <si>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</si>
  <si>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</si>
  <si>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</si>
  <si>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</si>
  <si>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</si>
  <si>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</si>
  <si>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</si>
  <si>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</si>
  <si>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</si>
  <si>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</si>
  <si>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</si>
  <si>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</si>
  <si>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</si>
  <si>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</si>
  <si>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</si>
  <si>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</si>
  <si>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</si>
  <si>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</si>
  <si>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</si>
  <si>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</si>
  <si>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</si>
  <si>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</si>
  <si>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</si>
  <si>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</si>
  <si>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</si>
  <si>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</si>
  <si>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</si>
  <si>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</si>
  <si>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</si>
  <si>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</si>
  <si>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</si>
  <si>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</si>
  <si>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</si>
  <si>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</si>
  <si>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</si>
  <si>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</si>
  <si>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</si>
  <si>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</si>
  <si>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</si>
  <si>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</si>
  <si>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</si>
  <si>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</si>
  <si>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</si>
  <si>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</si>
  <si>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</si>
  <si>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</si>
  <si>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</si>
  <si>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</si>
  <si>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</si>
  <si>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</si>
  <si>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</si>
  <si>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</si>
  <si>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</si>
  <si>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</si>
  <si>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</si>
  <si>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</si>
  <si>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</si>
  <si>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</si>
  <si>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</si>
  <si>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</si>
  <si>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</si>
  <si>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</si>
  <si>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</si>
  <si>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</si>
  <si>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</si>
  <si>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</si>
  <si>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</si>
  <si>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</si>
  <si>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</si>
  <si>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</si>
  <si>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</si>
  <si>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</si>
  <si>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</si>
  <si>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</si>
  <si>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</si>
  <si>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</si>
  <si>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</si>
  <si>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</si>
  <si>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</si>
  <si>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</si>
  <si>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</si>
  <si>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</si>
  <si>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</si>
  <si>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</si>
  <si>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</si>
  <si>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</si>
  <si>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</si>
  <si>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</si>
  <si>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</si>
  <si>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</si>
  <si>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</si>
  <si>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</si>
  <si>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</si>
  <si>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</si>
  <si>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</si>
  <si>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</si>
  <si>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</si>
  <si>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</si>
  <si>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</si>
  <si>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</si>
  <si>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</si>
  <si>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</si>
  <si>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</si>
  <si>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</si>
  <si>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</si>
  <si>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</si>
  <si>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</si>
  <si>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</si>
  <si>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</si>
  <si>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</si>
  <si>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</si>
  <si>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</si>
  <si>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</si>
  <si>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</si>
  <si>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</si>
  <si>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</si>
  <si>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</si>
  <si>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</si>
  <si>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</si>
  <si>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</si>
  <si>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</si>
  <si>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</si>
  <si>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</si>
  <si>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</si>
  <si>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</si>
  <si>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</si>
  <si>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</si>
  <si>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</si>
  <si>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</si>
  <si>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</si>
  <si>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</si>
  <si>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</si>
  <si>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</si>
  <si>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</si>
  <si>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</si>
  <si>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</si>
  <si>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</si>
  <si>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</si>
  <si>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</si>
  <si>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</si>
  <si>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</si>
  <si>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</si>
  <si>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</si>
  <si>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</si>
  <si>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</si>
  <si>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</si>
  <si>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</si>
  <si>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</si>
  <si>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</si>
  <si>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</si>
  <si>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</si>
  <si>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</si>
  <si>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</si>
  <si>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</si>
  <si>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</si>
  <si>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</si>
  <si>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</si>
  <si>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</si>
  <si>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</si>
  <si>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</si>
  <si>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</si>
  <si>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</si>
  <si>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</si>
  <si>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</si>
  <si>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</si>
  <si>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</si>
  <si>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</si>
  <si>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</si>
  <si>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</si>
  <si>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</si>
  <si>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</si>
  <si>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</si>
  <si>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</si>
  <si>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</si>
  <si>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</si>
  <si>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</si>
  <si>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</si>
  <si>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</si>
  <si>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</si>
  <si>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</si>
  <si>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</si>
  <si>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</si>
  <si>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</si>
  <si>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</si>
  <si>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</si>
  <si>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</si>
  <si>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</si>
  <si>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</si>
  <si>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</si>
  <si>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</si>
  <si>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</si>
  <si>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</si>
  <si>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</si>
  <si>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</si>
  <si>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</si>
  <si>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</si>
  <si>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</si>
  <si>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</si>
  <si>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</si>
  <si>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</si>
  <si>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</si>
  <si>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</si>
  <si>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</si>
  <si>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</si>
  <si>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</si>
  <si>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</si>
  <si>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</si>
  <si>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</si>
  <si>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</si>
  <si>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</si>
  <si>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</si>
  <si>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</si>
  <si>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</si>
  <si>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</si>
  <si>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</si>
  <si>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</si>
  <si>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</si>
  <si>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</si>
  <si>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</si>
  <si>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</si>
  <si>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</si>
  <si>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</si>
  <si>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</si>
  <si>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</si>
  <si>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</si>
  <si>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</si>
  <si>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</si>
  <si>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</si>
  <si>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</si>
  <si>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</si>
  <si>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</si>
  <si>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</si>
  <si>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</si>
  <si>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</si>
  <si>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</si>
  <si>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</si>
  <si>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</si>
  <si>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</si>
  <si>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</si>
  <si>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</si>
  <si>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</si>
  <si>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</si>
  <si>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</si>
  <si>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</si>
  <si>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</si>
  <si>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</si>
  <si>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</si>
  <si>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</si>
  <si>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</si>
  <si>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</si>
  <si>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</si>
  <si>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</si>
  <si>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</si>
  <si>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</si>
  <si>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</si>
  <si>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</si>
  <si>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</si>
  <si>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</si>
  <si>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</si>
  <si>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</si>
  <si>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</si>
  <si>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</si>
  <si>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</si>
  <si>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</si>
  <si>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</si>
  <si>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</si>
  <si>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</si>
  <si>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</si>
  <si>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</si>
  <si>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</si>
  <si>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</si>
  <si>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</si>
  <si>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</si>
  <si>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</si>
  <si>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</si>
  <si>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</si>
  <si>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</si>
  <si>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</si>
  <si>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</si>
  <si>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</si>
  <si>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</si>
  <si>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</si>
  <si>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</si>
  <si>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</si>
  <si>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</si>
  <si>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</si>
  <si>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</si>
  <si>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</si>
  <si>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</si>
  <si>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</si>
  <si>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</si>
  <si>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</si>
  <si>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</si>
  <si>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</si>
  <si>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</si>
  <si>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</si>
  <si>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</si>
  <si>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</si>
  <si>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</si>
  <si>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</si>
  <si>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</si>
  <si>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</si>
  <si>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</si>
  <si>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</si>
  <si>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</si>
  <si>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</si>
  <si>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</si>
  <si>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</si>
  <si>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</si>
  <si>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</si>
  <si>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</si>
  <si>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</si>
  <si>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</si>
  <si>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</si>
  <si>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</si>
  <si>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</si>
  <si>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</si>
  <si>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</si>
  <si>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</si>
  <si>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</si>
  <si>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</si>
  <si>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</si>
  <si>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</si>
  <si>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</si>
  <si>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</si>
  <si>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</si>
  <si>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</si>
  <si>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</si>
  <si>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</si>
  <si>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</si>
  <si>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</si>
  <si>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</si>
  <si>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</si>
  <si>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</si>
  <si>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</si>
  <si>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</si>
  <si>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</si>
  <si>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</si>
  <si>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</si>
  <si>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</si>
  <si>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</si>
  <si>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</si>
  <si>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</si>
  <si>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</si>
  <si>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</si>
  <si>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</si>
  <si>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</si>
  <si>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</si>
  <si>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</si>
  <si>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</si>
  <si>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</si>
  <si>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</si>
  <si>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</si>
  <si>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</si>
  <si>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</si>
  <si>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</si>
  <si>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</si>
  <si>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</si>
  <si>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</si>
  <si>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</si>
  <si>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</si>
  <si>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</si>
  <si>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</si>
  <si>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</si>
  <si>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</si>
  <si>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</si>
  <si>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</si>
  <si>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</si>
  <si>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</si>
  <si>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</si>
  <si>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</si>
  <si>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</si>
  <si>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</si>
  <si>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</si>
  <si>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</si>
  <si>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</si>
  <si>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</si>
  <si>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</si>
  <si>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</si>
  <si>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</si>
  <si>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</si>
  <si>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</si>
  <si>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</si>
  <si>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</si>
  <si>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</si>
  <si>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</si>
  <si>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</si>
  <si>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</si>
  <si>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</si>
  <si>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</si>
  <si>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</si>
  <si>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</si>
  <si>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</si>
  <si>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</si>
  <si>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</si>
  <si>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</si>
  <si>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</si>
  <si>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</si>
  <si>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</si>
  <si>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</si>
  <si>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</si>
  <si>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</si>
  <si>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</si>
  <si>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</si>
  <si>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</si>
  <si>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</si>
  <si>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</si>
  <si>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</si>
  <si>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</si>
  <si>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</si>
  <si>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</si>
  <si>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</si>
  <si>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</si>
  <si>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</si>
  <si>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</si>
  <si>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</si>
  <si>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</si>
  <si>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</si>
  <si>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</si>
  <si>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</si>
  <si>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</si>
  <si>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</si>
  <si>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</si>
  <si>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</si>
  <si>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</si>
  <si>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</si>
  <si>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</si>
  <si>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</si>
  <si>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</si>
  <si>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</si>
  <si>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</si>
  <si>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</si>
  <si>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</si>
  <si>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</si>
  <si>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</si>
  <si>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</si>
  <si>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</si>
  <si>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</si>
  <si>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</si>
  <si>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</si>
  <si>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</si>
  <si>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</si>
  <si>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</si>
  <si>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</si>
  <si>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</si>
  <si>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</si>
  <si>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</si>
  <si>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</si>
  <si>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</si>
  <si>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</si>
  <si>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</si>
  <si>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</si>
  <si>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</si>
  <si>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</si>
  <si>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</si>
  <si>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</si>
  <si>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</si>
  <si>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</si>
  <si>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</si>
  <si>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</si>
  <si>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</si>
  <si>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</si>
  <si>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</si>
  <si>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</si>
  <si>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</si>
  <si>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</si>
  <si>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</si>
  <si>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</si>
  <si>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</si>
  <si>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</si>
  <si>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</si>
  <si>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</si>
  <si>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</si>
  <si>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</si>
  <si>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</si>
  <si>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</si>
  <si>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</si>
  <si>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</si>
  <si>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</si>
  <si>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</si>
  <si>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</si>
  <si>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</si>
  <si>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</si>
  <si>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</si>
  <si>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</si>
  <si>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</si>
  <si>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</si>
  <si>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</si>
  <si>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</si>
  <si>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</si>
  <si>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</si>
  <si>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</si>
  <si>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</si>
  <si>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</si>
  <si>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</si>
  <si>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</si>
  <si>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</si>
  <si>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</si>
  <si>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</si>
  <si>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</si>
  <si>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</si>
  <si>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</si>
  <si>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</si>
  <si>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</si>
  <si>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</si>
  <si>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</si>
  <si>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</si>
  <si>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</si>
  <si>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</si>
  <si>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</si>
  <si>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</si>
  <si>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</si>
  <si>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</si>
  <si>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</si>
  <si>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</si>
  <si>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</si>
  <si>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</si>
  <si>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</si>
  <si>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</si>
  <si>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</si>
  <si>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</si>
  <si>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</si>
  <si>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</si>
  <si>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</si>
  <si>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</si>
  <si>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</si>
  <si>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</si>
  <si>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</si>
  <si>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</si>
  <si>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</si>
  <si>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</si>
  <si>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</si>
  <si>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</si>
  <si>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</si>
  <si>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</si>
  <si>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</si>
  <si>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</si>
  <si>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</si>
  <si>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</si>
  <si>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</si>
  <si>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</si>
  <si>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</si>
  <si>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</si>
  <si>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</si>
  <si>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</si>
  <si>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</si>
  <si>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</si>
  <si>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</si>
  <si>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</si>
  <si>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</si>
  <si>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</si>
  <si>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</si>
  <si>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</si>
  <si>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</si>
  <si>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</si>
  <si>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</si>
  <si>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</si>
  <si>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</si>
  <si>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</si>
  <si>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</si>
  <si>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</si>
  <si>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</si>
  <si>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</si>
  <si>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</si>
  <si>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</si>
  <si>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</si>
  <si>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</si>
  <si>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</si>
  <si>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</si>
  <si>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</si>
  <si>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</si>
  <si>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</si>
  <si>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</si>
  <si>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</si>
  <si>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</si>
  <si>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</si>
  <si>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</si>
  <si>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</si>
  <si>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</si>
  <si>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</si>
  <si>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</si>
  <si>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</si>
  <si>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</si>
  <si>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</si>
  <si>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</si>
  <si>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</si>
  <si>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</si>
  <si>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</si>
  <si>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</si>
  <si>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</si>
  <si>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</si>
  <si>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</si>
  <si>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</si>
  <si>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</si>
  <si>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</si>
  <si>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</si>
  <si>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</si>
  <si>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</si>
  <si>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</si>
  <si>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</si>
  <si>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</si>
  <si>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</si>
  <si>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</si>
  <si>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</si>
  <si>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</si>
  <si>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</si>
  <si>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</si>
  <si>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</si>
  <si>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</si>
  <si>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</si>
  <si>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</si>
  <si>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</si>
  <si>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</si>
  <si>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</si>
  <si>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</si>
  <si>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</si>
  <si>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</si>
  <si>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</si>
  <si>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</si>
  <si>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</si>
  <si>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</si>
  <si>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</si>
  <si>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</si>
  <si>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</si>
  <si>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</si>
  <si>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</si>
  <si>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</si>
  <si>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</si>
  <si>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</si>
  <si>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</si>
  <si>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</si>
  <si>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</si>
  <si>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</si>
  <si>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</si>
  <si>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</si>
  <si>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</si>
  <si>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</si>
  <si>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</si>
  <si>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</si>
  <si>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</si>
  <si>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</si>
  <si>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</si>
  <si>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</si>
  <si>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</si>
  <si>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</si>
  <si>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</si>
  <si>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</si>
  <si>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</si>
  <si>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</si>
  <si>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</si>
  <si>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</si>
  <si>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</si>
  <si>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</si>
  <si>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</si>
  <si>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</si>
  <si>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</si>
  <si>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</si>
  <si>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</si>
  <si>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</si>
  <si>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</si>
  <si>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</si>
  <si>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</si>
  <si>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</si>
  <si>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</si>
  <si>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</si>
  <si>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</si>
  <si>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</si>
  <si>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</si>
  <si>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</si>
  <si>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</si>
  <si>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</si>
  <si>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</si>
  <si>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</si>
  <si>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</si>
  <si>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</si>
  <si>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</si>
  <si>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</si>
  <si>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</si>
  <si>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</si>
  <si>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</si>
  <si>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</si>
  <si>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</si>
  <si>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</si>
  <si>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</si>
  <si>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</si>
  <si>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</si>
  <si>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</si>
  <si>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</si>
  <si>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</si>
  <si>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</si>
  <si>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</si>
  <si>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</si>
  <si>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</si>
  <si>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</si>
  <si>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</si>
  <si>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</si>
  <si>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</si>
  <si>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</si>
  <si>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</si>
  <si>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</si>
  <si>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</si>
  <si>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</si>
  <si>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</si>
  <si>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</si>
  <si>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</si>
  <si>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</si>
  <si>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</si>
  <si>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</si>
  <si>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</si>
  <si>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</si>
  <si>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</si>
  <si>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</si>
  <si>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</si>
  <si>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</si>
  <si>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</si>
  <si>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</si>
  <si>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</si>
  <si>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</si>
  <si>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</si>
  <si>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</si>
  <si>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</si>
  <si>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</si>
  <si>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</si>
  <si>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</si>
  <si>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</si>
  <si>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</si>
  <si>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</si>
  <si>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</si>
  <si>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</si>
  <si>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</si>
  <si>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</si>
  <si>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</si>
  <si>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</si>
  <si>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</si>
  <si>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</si>
  <si>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</si>
  <si>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</si>
  <si>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</si>
  <si>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</si>
  <si>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</si>
  <si>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</si>
  <si>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</si>
  <si>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</si>
  <si>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</si>
  <si>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</si>
  <si>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</si>
  <si>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</si>
  <si>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</si>
  <si>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</si>
  <si>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</si>
  <si>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</si>
  <si>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</si>
  <si>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</si>
  <si>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</si>
  <si>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</si>
  <si>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</si>
  <si>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</si>
  <si>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</si>
  <si>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</si>
  <si>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</si>
  <si>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</si>
  <si>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</si>
  <si>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</si>
  <si>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</si>
  <si>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</si>
  <si>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</si>
  <si>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</si>
  <si>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</si>
  <si>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</si>
  <si>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</si>
  <si>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</si>
  <si>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</si>
  <si>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</si>
  <si>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</si>
  <si>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</si>
  <si>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</si>
  <si>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</si>
  <si>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</si>
  <si>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</si>
  <si>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</si>
  <si>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</si>
  <si>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</si>
  <si>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</si>
  <si>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</si>
  <si>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</si>
  <si>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</si>
  <si>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</si>
  <si>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</si>
  <si>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</si>
  <si>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</si>
  <si>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</si>
  <si>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</si>
  <si>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</si>
  <si>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</si>
  <si>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</si>
  <si>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</si>
  <si>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</si>
  <si>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</si>
  <si>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</si>
  <si>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</si>
  <si>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</si>
  <si>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</si>
  <si>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</si>
  <si>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</si>
  <si>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</si>
  <si>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</si>
  <si>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</si>
  <si>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</si>
  <si>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</si>
  <si>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</si>
  <si>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</si>
  <si>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</si>
  <si>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</si>
  <si>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</si>
  <si>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</si>
  <si>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</si>
  <si>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</si>
  <si>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</si>
  <si>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</si>
  <si>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</si>
  <si>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</si>
  <si>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</si>
  <si>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</si>
  <si>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</si>
  <si>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</si>
  <si>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</si>
  <si>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</si>
  <si>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</si>
  <si>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</si>
  <si>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</si>
  <si>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</si>
  <si>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</si>
  <si>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</si>
  <si>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</si>
  <si>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</si>
  <si>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</si>
  <si>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</si>
  <si>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</si>
  <si>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</si>
  <si>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</si>
  <si>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</si>
  <si>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</si>
  <si>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</si>
  <si>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</si>
  <si>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</si>
  <si>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</si>
  <si>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</si>
  <si>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</si>
  <si>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</si>
  <si>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</si>
  <si>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</si>
  <si>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</si>
  <si>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</si>
  <si>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</si>
  <si>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</si>
  <si>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</si>
  <si>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</si>
  <si>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</si>
  <si>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</si>
  <si>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</si>
  <si>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</si>
  <si>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</si>
  <si>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</si>
  <si>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</si>
  <si>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</si>
  <si>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</si>
  <si>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</si>
  <si>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</si>
  <si>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</si>
  <si>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</si>
  <si>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</si>
  <si>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</si>
  <si>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</si>
  <si>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</si>
  <si>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</si>
  <si>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</si>
  <si>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</si>
  <si>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</si>
  <si>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</si>
  <si>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</si>
  <si>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</si>
  <si>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</si>
  <si>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</si>
  <si>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</si>
  <si>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</si>
  <si>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</si>
  <si>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</si>
  <si>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</si>
  <si>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</si>
  <si>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</si>
  <si>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</si>
  <si>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</si>
  <si>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</si>
  <si>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</si>
  <si>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</si>
  <si>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</si>
  <si>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</si>
  <si>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</si>
  <si>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</si>
  <si>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</si>
  <si>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</si>
  <si>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</si>
  <si>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</si>
  <si>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</si>
  <si>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</si>
  <si>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</si>
  <si>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</si>
  <si>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</si>
  <si>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</si>
  <si>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</si>
  <si>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</si>
  <si>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</si>
  <si>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</si>
  <si>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</si>
  <si>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</si>
  <si>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</si>
  <si>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</si>
  <si>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</si>
  <si>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</si>
  <si>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</si>
  <si>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</si>
  <si>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</si>
  <si>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</si>
  <si>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</si>
  <si>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</si>
  <si>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</si>
  <si>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</si>
  <si>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</si>
  <si>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</si>
  <si>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</si>
  <si>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</si>
  <si>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</si>
  <si>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</si>
  <si>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</si>
  <si>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</si>
  <si>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</si>
  <si>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</si>
  <si>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</si>
  <si>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</si>
  <si>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</si>
  <si>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</si>
  <si>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</si>
  <si>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</si>
  <si>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</si>
  <si>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</si>
  <si>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</si>
  <si>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</si>
  <si>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</si>
  <si>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</si>
  <si>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</si>
  <si>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</si>
  <si>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</si>
  <si>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</si>
  <si>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</si>
  <si>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</si>
  <si>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</si>
  <si>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</si>
  <si>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</si>
  <si>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</si>
  <si>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</si>
  <si>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</si>
  <si>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</si>
  <si>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</si>
  <si>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</si>
  <si>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</si>
  <si>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</si>
  <si>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</si>
  <si>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</si>
  <si>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</si>
  <si>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</si>
  <si>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</si>
  <si>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</si>
  <si>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</si>
  <si>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</si>
  <si>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</si>
  <si>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</si>
  <si>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</si>
  <si>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</si>
  <si>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</si>
  <si>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</si>
  <si>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</si>
  <si>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</si>
  <si>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</si>
  <si>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</si>
  <si>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</si>
  <si>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</si>
  <si>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</si>
  <si>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$[SUM(R20:R24)+SUM(Q25:Q27)-E20]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</si>
  <si>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</si>
  <si>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</si>
  <si>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</si>
  <si>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</si>
  <si>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</si>
  <si>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</si>
  <si>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</si>
  <si>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</si>
  <si>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</si>
  <si>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</si>
  <si>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</si>
  <si>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</si>
  <si>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</si>
  <si>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</si>
  <si>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</si>
  <si>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</si>
  <si>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</si>
  <si>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</si>
  <si>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</si>
  <si>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</si>
  <si>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</si>
  <si>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</si>
  <si>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</si>
  <si>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</si>
  <si>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</si>
  <si>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</si>
  <si>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</si>
  <si>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</si>
  <si>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</si>
  <si>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</si>
  <si>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</si>
  <si>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</si>
  <si>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</si>
  <si>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</si>
  <si>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</si>
  <si>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</si>
  <si>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</si>
  <si>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</si>
  <si>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</si>
  <si>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</si>
  <si>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</si>
  <si>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</si>
  <si>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</si>
  <si>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</si>
  <si>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</si>
  <si>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</si>
  <si>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</si>
  <si>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</si>
  <si>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</si>
  <si>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</si>
  <si>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</si>
  <si>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</si>
  <si>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</si>
  <si>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</si>
  <si>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</si>
  <si>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</si>
  <si>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</si>
  <si>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</si>
  <si>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</si>
  <si>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</si>
  <si>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</si>
  <si>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</si>
  <si>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</si>
  <si>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</si>
  <si>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</si>
  <si>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</si>
  <si>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</si>
  <si>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</si>
  <si>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</si>
  <si>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</si>
  <si>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</si>
  <si>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</si>
  <si>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</si>
  <si>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</si>
  <si>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</si>
  <si>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</si>
  <si>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</si>
  <si>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</si>
  <si>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</si>
  <si>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</si>
  <si>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</si>
  <si>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</si>
  <si>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</si>
  <si>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</si>
  <si>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</si>
  <si>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</si>
  <si>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</si>
  <si>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</si>
  <si>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</si>
  <si>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</si>
  <si>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</si>
  <si>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</si>
  <si>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</si>
  <si>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</si>
  <si>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</si>
  <si>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</si>
  <si>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</si>
  <si>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</si>
  <si>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</si>
  <si>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</si>
  <si>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</si>
  <si>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</si>
  <si>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</si>
  <si>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</si>
  <si>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</si>
  <si>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</si>
  <si>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</si>
  <si>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</si>
  <si>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</si>
  <si>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</si>
  <si>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</si>
  <si>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</si>
  <si>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</si>
  <si>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</si>
  <si>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</si>
  <si>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</si>
  <si>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</si>
  <si>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</si>
  <si>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</si>
  <si>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</si>
  <si>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</si>
  <si>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</si>
  <si>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</si>
  <si>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</si>
  <si>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</si>
  <si>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</si>
  <si>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</si>
  <si>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</si>
  <si>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</si>
  <si>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</si>
  <si>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</si>
  <si>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</si>
  <si>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</si>
  <si>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</si>
  <si>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</si>
  <si>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</si>
  <si>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</si>
  <si>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</si>
  <si>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</si>
  <si>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</si>
  <si>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</si>
  <si>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</si>
  <si>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</si>
  <si>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</si>
  <si>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</si>
  <si>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</si>
  <si>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</si>
  <si>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</si>
  <si>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</si>
  <si>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</si>
  <si>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</si>
  <si>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</si>
  <si>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</si>
  <si>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</si>
  <si>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</si>
  <si>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</si>
  <si>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</si>
  <si>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</si>
  <si>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</si>
  <si>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</si>
  <si>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</si>
  <si>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</si>
  <si>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</si>
  <si>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</si>
  <si>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</si>
  <si>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</si>
  <si>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</si>
  <si>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</si>
  <si>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</si>
  <si>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</si>
  <si>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</si>
  <si>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</si>
  <si>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</si>
  <si>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</si>
  <si>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</si>
  <si>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</si>
  <si>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</si>
  <si>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</si>
  <si>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</si>
  <si>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</si>
  <si>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</si>
  <si>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</si>
  <si>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</si>
  <si>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</si>
  <si>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</si>
  <si>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</si>
  <si>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</si>
  <si>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</si>
  <si>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</si>
  <si>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</si>
  <si>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</si>
  <si>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</si>
  <si>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</si>
  <si>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</si>
  <si>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</si>
  <si>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</si>
  <si>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</si>
  <si>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</si>
  <si>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</si>
  <si>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</si>
  <si>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</si>
  <si>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</si>
  <si>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</si>
  <si>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</si>
  <si>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</si>
  <si>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</si>
  <si>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</si>
  <si>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</si>
  <si>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</si>
  <si>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</si>
  <si>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</si>
  <si>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</si>
  <si>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</si>
  <si>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</si>
  <si>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</si>
  <si>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</si>
  <si>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</si>
  <si>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</si>
  <si>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</si>
  <si>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</si>
  <si>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</si>
  <si>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</si>
  <si>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</si>
  <si>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</si>
  <si>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</si>
  <si>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</si>
  <si>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</si>
  <si>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</si>
  <si>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</si>
  <si>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</si>
  <si>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</si>
  <si>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</si>
  <si>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</si>
  <si>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</si>
  <si>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</si>
  <si>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</si>
  <si>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</si>
  <si>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</si>
  <si>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</si>
  <si>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</si>
  <si>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</si>
  <si>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</si>
  <si>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</si>
  <si>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</si>
  <si>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</si>
  <si>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</si>
  <si>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</si>
  <si>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</si>
  <si>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</si>
  <si>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</si>
  <si>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</si>
  <si>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</si>
  <si>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</si>
  <si>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</si>
  <si>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</si>
  <si>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</si>
  <si>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</si>
  <si>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</si>
  <si>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</si>
  <si>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</si>
  <si>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</si>
  <si>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</si>
  <si>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</si>
  <si>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</si>
  <si>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</si>
  <si>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</si>
  <si>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</si>
  <si>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</si>
  <si>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</si>
  <si>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</si>
  <si>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</si>
  <si>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</si>
  <si>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</si>
  <si>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</si>
  <si>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</si>
  <si>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</si>
  <si>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</si>
  <si>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</si>
  <si>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</si>
  <si>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</si>
  <si>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</si>
  <si>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</si>
  <si>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</si>
  <si>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</si>
  <si>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</si>
  <si>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</si>
  <si>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</si>
  <si>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</si>
  <si>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</si>
  <si>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</si>
  <si>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</si>
  <si>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</si>
  <si>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</si>
  <si>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</si>
  <si>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</si>
  <si>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</si>
  <si>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</si>
  <si>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</si>
  <si>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</si>
  <si>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</si>
  <si>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</si>
  <si>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</si>
  <si>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</si>
  <si>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</si>
  <si>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</si>
  <si>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</si>
  <si>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</si>
  <si>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</si>
  <si>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</si>
  <si>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</si>
  <si>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</si>
  <si>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</si>
  <si>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</si>
  <si>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</si>
  <si>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</si>
  <si>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</si>
  <si>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</si>
  <si>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</si>
  <si>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</si>
  <si>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</si>
  <si>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</si>
  <si>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</si>
  <si>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</si>
  <si>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</si>
  <si>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</si>
  <si>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</si>
  <si>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</si>
  <si>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</si>
  <si>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</si>
  <si>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</si>
  <si>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</si>
  <si>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</si>
  <si>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</si>
  <si>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</si>
  <si>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</si>
  <si>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</si>
  <si>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</si>
  <si>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</si>
  <si>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</si>
  <si>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</si>
  <si>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</si>
  <si>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</si>
  <si>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</si>
  <si>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</si>
  <si>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</si>
  <si>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</si>
  <si>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</si>
  <si>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</si>
  <si>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</si>
  <si>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</si>
  <si>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</si>
  <si>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</si>
  <si>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</si>
  <si>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</si>
  <si>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</si>
  <si>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</si>
  <si>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</si>
  <si>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</si>
  <si>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</si>
  <si>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</si>
  <si>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</si>
  <si>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</si>
  <si>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</si>
  <si>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</si>
  <si>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</si>
  <si>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</si>
  <si>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</si>
  <si>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</si>
  <si>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</si>
  <si>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</si>
  <si>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</si>
  <si>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</si>
  <si>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</si>
  <si>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</si>
  <si>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</si>
  <si>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</si>
  <si>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</si>
  <si>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</si>
  <si>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</si>
  <si>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</si>
  <si>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</si>
  <si>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</si>
  <si>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</si>
  <si>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</si>
  <si>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</si>
  <si>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</si>
  <si>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</si>
  <si>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</si>
  <si>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</si>
  <si>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</si>
  <si>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</si>
  <si>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</si>
  <si>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</si>
  <si>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</si>
  <si>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</si>
  <si>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</si>
  <si>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</si>
  <si>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</si>
  <si>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</si>
  <si>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</si>
  <si>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</si>
  <si>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</si>
  <si>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</si>
  <si>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</si>
  <si>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</si>
  <si>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</si>
  <si>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</si>
  <si>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</si>
  <si>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</si>
  <si>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</si>
  <si>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</si>
  <si>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</si>
  <si>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</si>
  <si>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</si>
  <si>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</si>
  <si>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</si>
  <si>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</si>
  <si>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</si>
  <si>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</si>
  <si>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</si>
  <si>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</si>
  <si>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</si>
  <si>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</si>
  <si>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</si>
  <si>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</si>
  <si>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</si>
  <si>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</si>
  <si>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</si>
  <si>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</si>
  <si>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</si>
  <si>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한문</t>
  </si>
  <si>
    <t>진로와직업</t>
  </si>
  <si>
    <t>보건</t>
  </si>
  <si>
    <t>문제해결과 프로그래밍</t>
  </si>
  <si>
    <t/>
  </si>
  <si>
    <t>정보</t>
  </si>
  <si>
    <t>1-1</t>
  </si>
  <si>
    <t>자유학기제 운영</t>
  </si>
  <si>
    <t>2025-01-16 16:59:09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</si>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</sst>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0" borderId="0" xfId="0" applyFont="1" applyProtection="1">
      <alignment vertical="center"/>
      <protection locked="0"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19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42" t="n">
        <v>2025.0</v>
      </c>
      <c r="E1" s="41" t="s">
        <v>1756</v>
      </c>
      <c r="F1" s="41"/>
      <c r="G1" s="41"/>
      <c r="H1" s="41"/>
      <c r="I1" s="41"/>
      <c r="J1" s="41"/>
      <c r="K1" s="41"/>
      <c r="L1" s="41"/>
      <c r="M1" s="41"/>
      <c r="N1" s="41"/>
      <c r="O1" s="249"/>
      <c r="P1" s="2"/>
      <c r="Q1" s="2"/>
    </row>
    <row r="2" spans="1:17" x14ac:dyDescent="0.55000000000000004" ht="17.6" customHeight="true">
      <c r="A2" s="212"/>
      <c r="B2" s="213"/>
      <c r="C2" s="40"/>
      <c r="D2" s="40"/>
      <c r="E2" s="212"/>
      <c r="F2" s="302" t="s">
        <v>394</v>
      </c>
      <c r="G2" s="302"/>
      <c r="H2" s="40"/>
      <c r="I2" s="40"/>
      <c r="J2" s="40" t="s">
        <v>263</v>
      </c>
      <c r="K2" s="40" t="s">
        <v>393</v>
      </c>
      <c r="L2" s="301" t="s">
        <v>262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1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10.0</v>
      </c>
      <c r="I5" s="277"/>
      <c r="J5" s="278"/>
      <c r="K5" s="36" t="s">
        <v>388</v>
      </c>
      <c r="L5" s="214" t="n">
        <v>10.0</v>
      </c>
      <c r="M5" s="34" t="s">
        <v>388</v>
      </c>
      <c r="N5" s="157" t="n">
        <v>10.0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5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6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7" t="n">
        <v>68.0</v>
      </c>
      <c r="F8" s="218" t="n">
        <v>17.0</v>
      </c>
      <c r="G8" s="27" t="n">
        <f>E8-F8</f>
      </c>
      <c r="H8" s="219" t="n">
        <f>INDIRECT("'"&amp;$E$3&amp;"'!j8")</f>
      </c>
      <c r="I8" s="218" t="n">
        <f>INDIRECT("'"&amp;$E$3&amp;"'!k8")</f>
      </c>
      <c r="J8" s="27" t="n">
        <v>68.0</v>
      </c>
      <c r="K8" s="220" t="n">
        <v>68.0</v>
      </c>
      <c r="L8" s="221" t="n">
        <v>68.0</v>
      </c>
      <c r="M8" s="222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3" t="n">
        <v>51.0</v>
      </c>
      <c r="F9" s="224" t="n">
        <v>17.0</v>
      </c>
      <c r="G9" s="11" t="n">
        <f>E9-F9</f>
      </c>
      <c r="H9" s="225" t="n">
        <f>INDIRECT("'"&amp;$E$3&amp;"'!j9")</f>
      </c>
      <c r="I9" s="224" t="n">
        <f>INDIRECT("'"&amp;$E$3&amp;"'!k9")</f>
      </c>
      <c r="J9" s="11" t="n">
        <v>51.0</v>
      </c>
      <c r="K9" s="226" t="n">
        <v>0.0</v>
      </c>
      <c r="L9" s="227" t="n">
        <v>0.0</v>
      </c>
      <c r="M9" s="228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3" t="n">
        <v>0.0</v>
      </c>
      <c r="F10" s="224" t="n">
        <v>0.0</v>
      </c>
      <c r="G10" s="11" t="n">
        <f>E10-F10</f>
      </c>
      <c r="H10" s="225" t="n">
        <f>INDIRECT("'"&amp;$E$3&amp;"'!j10")</f>
      </c>
      <c r="I10" s="224" t="n">
        <f>INDIRECT("'"&amp;$E$3&amp;"'!k10")</f>
      </c>
      <c r="J10" s="11" t="n">
        <v>0.0</v>
      </c>
      <c r="K10" s="226" t="n">
        <v>51.0</v>
      </c>
      <c r="L10" s="227" t="n">
        <v>51.0</v>
      </c>
      <c r="M10" s="228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3" t="n">
        <v>0.0</v>
      </c>
      <c r="F11" s="224" t="n">
        <v>0.0</v>
      </c>
      <c r="G11" s="11" t="n">
        <f>E11-F11</f>
      </c>
      <c r="H11" s="225" t="n">
        <f>INDIRECT("'"&amp;$E$3&amp;"'!j11")</f>
      </c>
      <c r="I11" s="224" t="n">
        <f>INDIRECT("'"&amp;$E$3&amp;"'!k11")</f>
      </c>
      <c r="J11" s="11" t="n">
        <v>0.0</v>
      </c>
      <c r="K11" s="226" t="n">
        <v>34.0</v>
      </c>
      <c r="L11" s="227" t="n">
        <v>34.0</v>
      </c>
      <c r="M11" s="228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3" t="n">
        <v>51.0</v>
      </c>
      <c r="F12" s="224" t="n">
        <v>17.0</v>
      </c>
      <c r="G12" s="11" t="n">
        <f>E12-F12</f>
      </c>
      <c r="H12" s="225" t="n">
        <f>INDIRECT("'"&amp;$E$3&amp;"'!j12")</f>
      </c>
      <c r="I12" s="224" t="n">
        <f>INDIRECT("'"&amp;$E$3&amp;"'!k12")</f>
      </c>
      <c r="J12" s="11" t="n">
        <v>51.0</v>
      </c>
      <c r="K12" s="226" t="n">
        <v>68.0</v>
      </c>
      <c r="L12" s="227" t="n">
        <v>68.0</v>
      </c>
      <c r="M12" s="228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3" t="n">
        <v>51.0</v>
      </c>
      <c r="F13" s="224" t="n">
        <v>17.0</v>
      </c>
      <c r="G13" s="11" t="n">
        <f>E13-F13</f>
      </c>
      <c r="H13" s="225" t="n">
        <f>INDIRECT("'"&amp;$E$3&amp;"'!j13")</f>
      </c>
      <c r="I13" s="224" t="n">
        <f>INDIRECT("'"&amp;$E$3&amp;"'!k13")</f>
      </c>
      <c r="J13" s="11" t="n">
        <v>51.0</v>
      </c>
      <c r="K13" s="226" t="n">
        <v>68.0</v>
      </c>
      <c r="L13" s="227" t="n">
        <v>68.0</v>
      </c>
      <c r="M13" s="228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3" t="n">
        <v>51.0</v>
      </c>
      <c r="F14" s="224" t="n">
        <v>17.0</v>
      </c>
      <c r="G14" s="11" t="n">
        <f>E14-F14</f>
      </c>
      <c r="H14" s="225" t="n">
        <f>INDIRECT("'"&amp;$E$3&amp;"'!j14")</f>
      </c>
      <c r="I14" s="224" t="n">
        <f>INDIRECT("'"&amp;$E$3&amp;"'!k14")</f>
      </c>
      <c r="J14" s="11" t="n">
        <v>51.0</v>
      </c>
      <c r="K14" s="226" t="n">
        <v>68.0</v>
      </c>
      <c r="L14" s="227" t="n">
        <v>68.0</v>
      </c>
      <c r="M14" s="228" t="n">
        <v>0.0</v>
      </c>
      <c r="N14" s="11" t="n">
        <v>0.0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3" t="n">
        <v>0.0</v>
      </c>
      <c r="F15" s="224" t="n">
        <v>0.0</v>
      </c>
      <c r="G15" s="11" t="n">
        <f>E15-F15</f>
      </c>
      <c r="H15" s="225" t="n">
        <f>INDIRECT("'"&amp;$E$3&amp;"'!j15")</f>
      </c>
      <c r="I15" s="224" t="n">
        <f>INDIRECT("'"&amp;$E$3&amp;"'!k15")</f>
      </c>
      <c r="J15" s="11" t="n">
        <v>34.0</v>
      </c>
      <c r="K15" s="226" t="n">
        <v>0.0</v>
      </c>
      <c r="L15" s="227" t="n">
        <v>0.0</v>
      </c>
      <c r="M15" s="228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3" t="n">
        <v>51.0</v>
      </c>
      <c r="F16" s="224" t="n">
        <v>0.0</v>
      </c>
      <c r="G16" s="11" t="n">
        <f>E16-F16</f>
      </c>
      <c r="H16" s="225" t="n">
        <f>INDIRECT("'"&amp;$E$3&amp;"'!j16")</f>
      </c>
      <c r="I16" s="224" t="n">
        <f>INDIRECT("'"&amp;$E$3&amp;"'!k16")</f>
      </c>
      <c r="J16" s="11" t="n">
        <v>51.0</v>
      </c>
      <c r="K16" s="226" t="n">
        <v>34.0</v>
      </c>
      <c r="L16" s="227" t="n">
        <v>34.0</v>
      </c>
      <c r="M16" s="228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3" t="n">
        <v>34.0</v>
      </c>
      <c r="F17" s="224" t="n">
        <v>0.0</v>
      </c>
      <c r="G17" s="11" t="n">
        <f>E17-F17</f>
      </c>
      <c r="H17" s="225" t="n">
        <f>INDIRECT("'"&amp;$E$3&amp;"'!j17")</f>
      </c>
      <c r="I17" s="224" t="n">
        <f>INDIRECT("'"&amp;$E$3&amp;"'!k17")</f>
      </c>
      <c r="J17" s="11" t="n">
        <v>34.0</v>
      </c>
      <c r="K17" s="226" t="n">
        <v>34.0</v>
      </c>
      <c r="L17" s="227" t="n">
        <v>34.0</v>
      </c>
      <c r="M17" s="228" t="n">
        <v>0.0</v>
      </c>
      <c r="N17" s="11" t="n">
        <v>0.0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3" t="n">
        <v>34.0</v>
      </c>
      <c r="F18" s="224" t="n">
        <v>0.0</v>
      </c>
      <c r="G18" s="11" t="n">
        <f>E18-F18</f>
      </c>
      <c r="H18" s="225" t="n">
        <f>INDIRECT("'"&amp;$E$3&amp;"'!j18")</f>
      </c>
      <c r="I18" s="224" t="n">
        <f>INDIRECT("'"&amp;$E$3&amp;"'!k18")</f>
      </c>
      <c r="J18" s="11" t="n">
        <v>34.0</v>
      </c>
      <c r="K18" s="226" t="n">
        <v>0.0</v>
      </c>
      <c r="L18" s="227" t="n">
        <v>0.0</v>
      </c>
      <c r="M18" s="228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3" t="n">
        <v>51.0</v>
      </c>
      <c r="F19" s="224" t="n">
        <v>0.0</v>
      </c>
      <c r="G19" s="11" t="n">
        <f>E19-F19</f>
      </c>
      <c r="H19" s="225" t="n">
        <f>INDIRECT("'"&amp;$E$3&amp;"'!j19")</f>
      </c>
      <c r="I19" s="224" t="n">
        <f>INDIRECT("'"&amp;$E$3&amp;"'!k19")</f>
      </c>
      <c r="J19" s="11" t="n">
        <v>51.0</v>
      </c>
      <c r="K19" s="226" t="n">
        <v>51.0</v>
      </c>
      <c r="L19" s="227" t="n">
        <v>51.0</v>
      </c>
      <c r="M19" s="228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3" t="n">
        <v>0.0</v>
      </c>
      <c r="F20" s="224" t="n">
        <v>0.0</v>
      </c>
      <c r="G20" s="11" t="n">
        <f>E20-F20</f>
      </c>
      <c r="H20" s="225" t="n">
        <f>INDIRECT("'"&amp;$E$3&amp;"'!j20")</f>
      </c>
      <c r="I20" s="224" t="n">
        <f>INDIRECT("'"&amp;$E$3&amp;"'!k20")</f>
      </c>
      <c r="J20" s="11" t="n">
        <v>0.0</v>
      </c>
      <c r="K20" s="226" t="n">
        <v>0.0</v>
      </c>
      <c r="L20" s="227" t="n">
        <v>0.0</v>
      </c>
      <c r="M20" s="228" t="n">
        <v>34.0</v>
      </c>
      <c r="N20" s="11" t="n">
        <v>34.0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3" t="n">
        <v>17.0</v>
      </c>
      <c r="F21" s="224" t="n">
        <v>0.0</v>
      </c>
      <c r="G21" s="11" t="n">
        <f>E21-F21</f>
      </c>
      <c r="H21" s="225" t="n">
        <f>INDIRECT("'"&amp;$E$3&amp;"'!j21")</f>
      </c>
      <c r="I21" s="224" t="n">
        <f>INDIRECT("'"&amp;$E$3&amp;"'!k21")</f>
      </c>
      <c r="J21" s="11" t="n">
        <v>17.0</v>
      </c>
      <c r="K21" s="226" t="n">
        <v>0.0</v>
      </c>
      <c r="L21" s="227" t="n">
        <v>0.0</v>
      </c>
      <c r="M21" s="228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3" t="n">
        <v>0.0</v>
      </c>
      <c r="F22" s="224" t="n">
        <v>0.0</v>
      </c>
      <c r="G22" s="11" t="n">
        <f>E22-F22</f>
      </c>
      <c r="H22" s="225" t="n">
        <f>INDIRECT("'"&amp;$E$3&amp;"'!j22")</f>
      </c>
      <c r="I22" s="224" t="n">
        <f>INDIRECT("'"&amp;$E$3&amp;"'!k22")</f>
      </c>
      <c r="J22" s="11" t="n">
        <v>0.0</v>
      </c>
      <c r="K22" s="226" t="n">
        <v>17.0</v>
      </c>
      <c r="L22" s="227" t="n">
        <v>17.0</v>
      </c>
      <c r="M22" s="228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3" t="n">
        <v>0.0</v>
      </c>
      <c r="F23" s="224" t="n">
        <v>0.0</v>
      </c>
      <c r="G23" s="11" t="n">
        <f>E23-F23</f>
      </c>
      <c r="H23" s="225" t="n">
        <f>INDIRECT("'"&amp;$E$3&amp;"'!j23")</f>
      </c>
      <c r="I23" s="224" t="n">
        <f>INDIRECT("'"&amp;$E$3&amp;"'!k23")</f>
      </c>
      <c r="J23" s="11" t="n">
        <v>0.0</v>
      </c>
      <c r="K23" s="226" t="n">
        <v>0.0</v>
      </c>
      <c r="L23" s="227" t="n">
        <v>0.0</v>
      </c>
      <c r="M23" s="228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1786</v>
      </c>
      <c r="D24" s="282"/>
      <c r="E24" s="223" t="n">
        <v>0.0</v>
      </c>
      <c r="F24" s="224" t="n">
        <v>0.0</v>
      </c>
      <c r="G24" s="11" t="n">
        <f>E24-F24</f>
      </c>
      <c r="H24" s="225" t="n">
        <f>INDIRECT("'"&amp;$E$3&amp;"'!j24")</f>
      </c>
      <c r="I24" s="224" t="n">
        <f>INDIRECT("'"&amp;$E$3&amp;"'!k24")</f>
      </c>
      <c r="J24" s="11" t="n">
        <v>0.0</v>
      </c>
      <c r="K24" s="226" t="n">
        <v>0.0</v>
      </c>
      <c r="L24" s="227" t="n">
        <v>0.0</v>
      </c>
      <c r="M24" s="228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1786</v>
      </c>
      <c r="D25" s="292"/>
      <c r="E25" s="223" t="n">
        <v>0.0</v>
      </c>
      <c r="F25" s="224" t="n">
        <v>0.0</v>
      </c>
      <c r="G25" s="11" t="n">
        <f>E25-F25</f>
      </c>
      <c r="H25" s="225"/>
      <c r="I25" s="224"/>
      <c r="J25" s="11" t="n">
        <v>0.0</v>
      </c>
      <c r="K25" s="226" t="n">
        <v>0.0</v>
      </c>
      <c r="L25" s="227" t="n">
        <v>0.0</v>
      </c>
      <c r="M25" s="228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1786</v>
      </c>
      <c r="D26" s="292"/>
      <c r="E26" s="223" t="n">
        <v>0.0</v>
      </c>
      <c r="F26" s="224" t="n">
        <v>0.0</v>
      </c>
      <c r="G26" s="11" t="n">
        <f>E26-F26</f>
      </c>
      <c r="H26" s="225"/>
      <c r="I26" s="224"/>
      <c r="J26" s="11" t="n">
        <v>0.0</v>
      </c>
      <c r="K26" s="226" t="n">
        <v>0.0</v>
      </c>
      <c r="L26" s="227" t="n">
        <v>0.0</v>
      </c>
      <c r="M26" s="228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1785</v>
      </c>
      <c r="D27" s="20" t="s">
        <v>1787</v>
      </c>
      <c r="E27" s="223" t="n">
        <v>34.0</v>
      </c>
      <c r="F27" s="224" t="n">
        <v>0.0</v>
      </c>
      <c r="G27" s="11" t="n">
        <f>E27-F27</f>
      </c>
      <c r="H27" s="225" t="n">
        <f>INDIRECT("'"&amp;$E$3&amp;"'!j25")</f>
      </c>
      <c r="I27" s="224" t="n">
        <f>INDIRECT("'"&amp;$E$3&amp;"'!k25")</f>
      </c>
      <c r="J27" s="11" t="n">
        <v>0.0</v>
      </c>
      <c r="K27" s="226" t="n">
        <v>0.0</v>
      </c>
      <c r="L27" s="227" t="n">
        <v>0.0</v>
      </c>
      <c r="M27" s="228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1786</v>
      </c>
      <c r="D28" s="20" t="s">
        <v>1786</v>
      </c>
      <c r="E28" s="223" t="n">
        <v>0.0</v>
      </c>
      <c r="F28" s="224" t="n">
        <v>0.0</v>
      </c>
      <c r="G28" s="11" t="n">
        <f>E28-F28</f>
      </c>
      <c r="H28" s="225" t="n">
        <f>INDIRECT("'"&amp;$E$3&amp;"'!j26")</f>
      </c>
      <c r="I28" s="224" t="n">
        <f>INDIRECT("'"&amp;$E$3&amp;"'!k26")</f>
      </c>
      <c r="J28" s="11" t="n">
        <v>0.0</v>
      </c>
      <c r="K28" s="226" t="n">
        <v>0.0</v>
      </c>
      <c r="L28" s="227" t="n">
        <v>0.0</v>
      </c>
      <c r="M28" s="228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1786</v>
      </c>
      <c r="D29" s="20" t="s">
        <v>1786</v>
      </c>
      <c r="E29" s="223" t="n">
        <v>0.0</v>
      </c>
      <c r="F29" s="224" t="n">
        <v>0.0</v>
      </c>
      <c r="G29" s="11" t="n">
        <f>E29-F29</f>
      </c>
      <c r="H29" s="225" t="n">
        <f>INDIRECT("'"&amp;$E$3&amp;"'!j27")</f>
      </c>
      <c r="I29" s="224" t="n">
        <f>INDIRECT("'"&amp;$E$3&amp;"'!k27")</f>
      </c>
      <c r="J29" s="11" t="n">
        <v>0.0</v>
      </c>
      <c r="K29" s="226" t="n">
        <v>0.0</v>
      </c>
      <c r="L29" s="227" t="n">
        <v>0.0</v>
      </c>
      <c r="M29" s="228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9" t="n">
        <f>SUM(E8:E29)</f>
      </c>
      <c r="F30" s="230" t="n">
        <f>SUM(F8:F29)</f>
      </c>
      <c r="G30" s="17" t="n">
        <f>SUM(G8:G29)</f>
      </c>
      <c r="H30" s="231" t="n">
        <f>SUM(H8:H29)</f>
      </c>
      <c r="I30" s="230" t="n">
        <f>SUM(I8:I29)</f>
      </c>
      <c r="J30" s="17" t="n">
        <f>SUM(J8:J29)</f>
      </c>
      <c r="K30" s="231" t="n">
        <f>SUM(K8:K29)</f>
      </c>
      <c r="L30" s="232" t="n">
        <f>SUM(L8:L29)</f>
      </c>
      <c r="M30" s="229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3" t="n">
        <v>17.0</v>
      </c>
      <c r="F31" s="234" t="n">
        <v>2.0</v>
      </c>
      <c r="G31" s="16" t="n">
        <f>E31-F31</f>
      </c>
      <c r="H31" s="235" t="n">
        <f>INDIRECT("'"&amp;$E$3&amp;"'!j29")</f>
      </c>
      <c r="I31" s="234" t="n">
        <f>INDIRECT("'"&amp;$E$3&amp;"'!k29")</f>
      </c>
      <c r="J31" s="16" t="n">
        <v>12.0</v>
      </c>
      <c r="K31" s="219" t="n">
        <v>17.0</v>
      </c>
      <c r="L31" s="236" t="n">
        <v>12.0</v>
      </c>
      <c r="M31" s="217" t="n">
        <v>17.0</v>
      </c>
      <c r="N31" s="236" t="n">
        <v>11.0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3" t="n">
        <v>15.0</v>
      </c>
      <c r="F32" s="224"/>
      <c r="G32" s="14" t="n">
        <f>E32-F32</f>
      </c>
      <c r="H32" s="225" t="n">
        <f>INDIRECT("'"&amp;$E$3&amp;"'!j30")</f>
      </c>
      <c r="I32" s="224" t="n">
        <f>INDIRECT("'"&amp;$E$3&amp;"'!k30")</f>
      </c>
      <c r="J32" s="14" t="n">
        <v>12.0</v>
      </c>
      <c r="K32" s="225" t="n">
        <v>15.0</v>
      </c>
      <c r="L32" s="14" t="n">
        <v>12.0</v>
      </c>
      <c r="M32" s="223" t="n">
        <v>15.0</v>
      </c>
      <c r="N32" s="14" t="n">
        <v>12.0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3" t="n">
        <v>0.0</v>
      </c>
      <c r="F33" s="224"/>
      <c r="G33" s="14" t="n">
        <f>E33-F33</f>
      </c>
      <c r="H33" s="225" t="n">
        <f>INDIRECT("'"&amp;$E$3&amp;"'!j31")</f>
      </c>
      <c r="I33" s="224" t="n">
        <f>INDIRECT("'"&amp;$E$3&amp;"'!k31")</f>
      </c>
      <c r="J33" s="14" t="n">
        <v>0.0</v>
      </c>
      <c r="K33" s="225" t="n">
        <v>6.0</v>
      </c>
      <c r="L33" s="14" t="n">
        <v>4.0</v>
      </c>
      <c r="M33" s="223" t="n">
        <v>6.0</v>
      </c>
      <c r="N33" s="14" t="n">
        <v>4.0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3" t="n">
        <v>17.0</v>
      </c>
      <c r="F34" s="224" t="n">
        <v>0.0</v>
      </c>
      <c r="G34" s="14" t="n">
        <f>E34-F34</f>
      </c>
      <c r="H34" s="225" t="n">
        <f>INDIRECT("'"&amp;$E$3&amp;"'!j32")</f>
      </c>
      <c r="I34" s="224" t="n">
        <f>INDIRECT("'"&amp;$E$3&amp;"'!k32")</f>
      </c>
      <c r="J34" s="14" t="n">
        <v>19.0</v>
      </c>
      <c r="K34" s="225" t="n">
        <v>11.0</v>
      </c>
      <c r="L34" s="14" t="n">
        <v>15.0</v>
      </c>
      <c r="M34" s="223" t="n">
        <v>11.0</v>
      </c>
      <c r="N34" s="14" t="n">
        <v>15.0</v>
      </c>
    </row>
    <row r="35" spans="1:14" ht="30.0" x14ac:dyDescent="0.55000000000000004" customHeight="true">
      <c r="A35" s="306"/>
      <c r="B35" s="311"/>
      <c r="C35" s="311" t="s">
        <v>1625</v>
      </c>
      <c r="D35" s="12" t="s">
        <v>373</v>
      </c>
      <c r="E35" s="223" t="n">
        <v>6.0</v>
      </c>
      <c r="F35" s="224"/>
      <c r="G35" s="11" t="n">
        <f>E35-F35</f>
      </c>
      <c r="H35" s="225" t="n">
        <f>INDIRECT("'"&amp;$E$3&amp;"'!j33")</f>
      </c>
      <c r="I35" s="224" t="n">
        <f>INDIRECT("'"&amp;$E$3&amp;"'!k33")</f>
      </c>
      <c r="J35" s="11" t="n">
        <v>4.0</v>
      </c>
      <c r="K35" s="225" t="n">
        <v>6.0</v>
      </c>
      <c r="L35" s="14" t="n">
        <v>6.0</v>
      </c>
      <c r="M35" s="223" t="n">
        <v>6.0</v>
      </c>
      <c r="N35" s="11" t="n">
        <v>4.0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3" t="n">
        <v>0.0</v>
      </c>
      <c r="F36" s="224"/>
      <c r="G36" s="11" t="n">
        <f>E36-F36</f>
      </c>
      <c r="H36" s="225" t="n">
        <f>INDIRECT("'"&amp;$E$3&amp;"'!j34")</f>
      </c>
      <c r="I36" s="224" t="n">
        <f>INDIRECT("'"&amp;$E$3&amp;"'!k34")</f>
      </c>
      <c r="J36" s="11" t="n">
        <v>0.0</v>
      </c>
      <c r="K36" s="225" t="n">
        <v>0.0</v>
      </c>
      <c r="L36" s="14" t="n">
        <v>0.0</v>
      </c>
      <c r="M36" s="223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3" t="n">
        <v>17.0</v>
      </c>
      <c r="F37" s="224"/>
      <c r="G37" s="11" t="n">
        <f>E37-F37</f>
      </c>
      <c r="H37" s="225" t="n">
        <f>INDIRECT("'"&amp;$E$3&amp;"'!j35")</f>
      </c>
      <c r="I37" s="224" t="n">
        <f>INDIRECT("'"&amp;$E$3&amp;"'!k35")</f>
      </c>
      <c r="J37" s="11" t="n">
        <v>17.0</v>
      </c>
      <c r="K37" s="225" t="n">
        <v>17.0</v>
      </c>
      <c r="L37" s="14" t="n">
        <v>17.0</v>
      </c>
      <c r="M37" s="223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7" t="n">
        <f>SUM(E31:E37)</f>
      </c>
      <c r="F38" s="238" t="n">
        <f>SUM(F31:F37)</f>
      </c>
      <c r="G38" s="239" t="n">
        <f>SUM(G31:G37)</f>
      </c>
      <c r="H38" s="240" t="n">
        <f>SUM(H31:H37)</f>
      </c>
      <c r="I38" s="238" t="n">
        <f>SUM(I31:I37)</f>
      </c>
      <c r="J38" s="239" t="n">
        <f>SUM(J31:J37)</f>
      </c>
      <c r="K38" s="240" t="n">
        <f>SUM(K31:K37)</f>
      </c>
      <c r="L38" s="239" t="n">
        <f>SUM(L31:L37)</f>
      </c>
      <c r="M38" s="229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1" t="n">
        <f>E30+E38</f>
      </c>
      <c r="F39" s="242" t="n">
        <f>F30+F38</f>
      </c>
      <c r="G39" s="243" t="n">
        <f>G30+G38</f>
      </c>
      <c r="H39" s="244" t="n">
        <f>H30+H38</f>
      </c>
      <c r="I39" s="242" t="n">
        <f>I30+I38</f>
      </c>
      <c r="J39" s="243" t="n">
        <f>J30+J38</f>
      </c>
      <c r="K39" s="244" t="n">
        <f>K30+K38</f>
      </c>
      <c r="L39" s="243" t="n">
        <f>L30+L38</f>
      </c>
      <c r="M39" s="241" t="n">
        <f>M30+M38</f>
      </c>
      <c r="N39" s="243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5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6"/>
      <c r="G40" s="247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8" t="n">
        <f>COUNTIF(H8:H15,"&gt;0")+COUNTIF(H19:H22,"&gt;0")+COUNTIF(H28:H29,"&gt;0")</f>
      </c>
      <c r="I40" s="246"/>
      <c r="J40" s="247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8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7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5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7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1626</v>
      </c>
      <c r="C155" s="5" t="s">
        <v>1627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activeCell="T28" sqref="T28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45677.870179074074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1788</v>
      </c>
      <c r="D3" s="412" t="s">
        <v>1789</v>
      </c>
      <c r="E3" s="413"/>
      <c r="F3" s="414"/>
      <c r="G3" s="47"/>
      <c r="H3" s="47"/>
      <c r="I3" s="46"/>
      <c r="J3" s="40"/>
      <c r="K3" s="47"/>
      <c r="L3" s="47"/>
      <c r="M3" s="48"/>
      <c r="N3" s="40"/>
      <c r="O3" s="40"/>
      <c r="P3" s="40"/>
      <c r="Q3" s="40"/>
      <c r="R3" s="395" t="s">
        <v>409</v>
      </c>
      <c r="S3" s="395"/>
      <c r="T3" s="396" t="s">
        <v>263</v>
      </c>
      <c r="U3" s="397"/>
      <c r="V3" s="397"/>
      <c r="W3" s="398"/>
      <c r="X3" s="49"/>
      <c r="Y3" s="50" t="s">
        <v>410</v>
      </c>
      <c r="Z3" s="51" t="s">
        <v>262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10.0</v>
      </c>
      <c r="K5" s="393"/>
      <c r="L5" s="394"/>
      <c r="M5" s="36" t="s">
        <v>388</v>
      </c>
      <c r="N5" s="159" t="n">
        <v>10.0</v>
      </c>
      <c r="O5" s="34" t="s">
        <v>388</v>
      </c>
      <c r="P5" s="158" t="n">
        <v>10.0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160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2" t="n">
        <v>68.0</v>
      </c>
      <c r="H8" s="65" t="n">
        <v>17.0</v>
      </c>
      <c r="I8" s="161" t="n">
        <f>G8-H8</f>
      </c>
      <c r="J8" s="162"/>
      <c r="K8" s="163"/>
      <c r="L8" s="164" t="n">
        <v>68.0</v>
      </c>
      <c r="M8" s="67" t="n">
        <v>68.0</v>
      </c>
      <c r="N8" s="68" t="n">
        <v>68.0</v>
      </c>
      <c r="O8" s="69" t="n">
        <v>68.0</v>
      </c>
      <c r="P8" s="165" t="n">
        <v>68.0</v>
      </c>
      <c r="Q8" s="166" t="n">
        <f>(I8+L8+M8+N8+O8+P8)+IF(B8=$D$25,$R$25,0)+IF(B8=$D$26,$R$26,0)+IF(B8=$D$27,$R$27,0)</f>
      </c>
      <c r="R8" s="379" t="n">
        <f>Q8+X8</f>
      </c>
      <c r="S8" s="380"/>
      <c r="T8" s="167" t="n">
        <v>17.0</v>
      </c>
      <c r="U8" s="168"/>
      <c r="V8" s="168"/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119" t="n">
        <v>51.0</v>
      </c>
      <c r="H9" s="82" t="n">
        <v>17.0</v>
      </c>
      <c r="I9" s="169" t="n">
        <f>G9-H9</f>
      </c>
      <c r="J9" s="170"/>
      <c r="K9" s="171"/>
      <c r="L9" s="87" t="n">
        <v>51.0</v>
      </c>
      <c r="M9" s="84" t="n">
        <v>0.0</v>
      </c>
      <c r="N9" s="85" t="n">
        <v>0.0</v>
      </c>
      <c r="O9" s="86" t="n">
        <v>34.0</v>
      </c>
      <c r="P9" s="85" t="n">
        <v>34.0</v>
      </c>
      <c r="Q9" s="172" t="n">
        <f>(I9+L9+M9+N9+O9+P9)+IF(B9=$D$25,$R$25,0)+IF(B9=$D$26,$R$26,0)+IF(B9=$D$27,$R$27,0)</f>
      </c>
      <c r="R9" s="89" t="n">
        <f>Q9+X9</f>
      </c>
      <c r="S9" s="359" t="n">
        <f>SUM(R9:R11)</f>
      </c>
      <c r="T9" s="173" t="n">
        <v>17.0</v>
      </c>
      <c r="U9" s="174"/>
      <c r="V9" s="174"/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119" t="n">
        <v>0.0</v>
      </c>
      <c r="H10" s="82" t="n">
        <v>0.0</v>
      </c>
      <c r="I10" s="169" t="n">
        <f>G10-H10</f>
      </c>
      <c r="J10" s="170"/>
      <c r="K10" s="171"/>
      <c r="L10" s="87" t="n">
        <v>0.0</v>
      </c>
      <c r="M10" s="84" t="n">
        <v>51.0</v>
      </c>
      <c r="N10" s="85" t="n">
        <v>51.0</v>
      </c>
      <c r="O10" s="86" t="n">
        <v>34.0</v>
      </c>
      <c r="P10" s="85" t="n">
        <v>34.0</v>
      </c>
      <c r="Q10" s="172" t="n">
        <f>(I10+L10+M10+N10+O10+P10)+IF(B10=$D$25,$R$25,0)+IF(B10=$D$26,$R$26,0)+IF(B10=$D$27,$R$27,0)</f>
      </c>
      <c r="R10" s="89" t="n">
        <f>Q10+X10</f>
      </c>
      <c r="S10" s="359"/>
      <c r="T10" s="173" t="n">
        <v>0.0</v>
      </c>
      <c r="U10" s="174"/>
      <c r="V10" s="174"/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119" t="n">
        <v>0.0</v>
      </c>
      <c r="H11" s="82" t="n">
        <v>0.0</v>
      </c>
      <c r="I11" s="169" t="n">
        <f>G11-H11</f>
      </c>
      <c r="J11" s="170"/>
      <c r="K11" s="171"/>
      <c r="L11" s="87" t="n">
        <v>0.0</v>
      </c>
      <c r="M11" s="84" t="n">
        <v>34.0</v>
      </c>
      <c r="N11" s="85" t="n">
        <v>34.0</v>
      </c>
      <c r="O11" s="86" t="n">
        <v>34.0</v>
      </c>
      <c r="P11" s="85" t="n">
        <v>34.0</v>
      </c>
      <c r="Q11" s="172" t="n">
        <f>(I11+L11+M11+N11+O11+P11)+IF(B11=$D$25,$R$25,0)+IF(B11=$D$26,$R$26,0)+IF(B11=$D$27,$R$27,0)</f>
      </c>
      <c r="R11" s="89" t="n">
        <f>Q11+X11</f>
      </c>
      <c r="S11" s="359"/>
      <c r="T11" s="173" t="n">
        <v>0.0</v>
      </c>
      <c r="U11" s="174"/>
      <c r="V11" s="174"/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9" t="n">
        <v>51.0</v>
      </c>
      <c r="H12" s="82" t="n">
        <v>17.0</v>
      </c>
      <c r="I12" s="169" t="n">
        <f>G12-H12</f>
      </c>
      <c r="J12" s="170"/>
      <c r="K12" s="171"/>
      <c r="L12" s="87" t="n">
        <v>51.0</v>
      </c>
      <c r="M12" s="84" t="n">
        <v>68.0</v>
      </c>
      <c r="N12" s="85" t="n">
        <v>68.0</v>
      </c>
      <c r="O12" s="86" t="n">
        <v>68.0</v>
      </c>
      <c r="P12" s="85" t="n">
        <v>68.0</v>
      </c>
      <c r="Q12" s="172" t="n">
        <f>(I12+L12+M12+N12+O12+P12)+IF(B12=$D$25,$R$25,0)+IF(B12=$D$26,$R$26,0)+IF(B12=$D$27,$R$27,0)</f>
      </c>
      <c r="R12" s="361" t="n">
        <f>Q12+X12</f>
      </c>
      <c r="S12" s="359"/>
      <c r="T12" s="173" t="n">
        <v>0.0</v>
      </c>
      <c r="U12" s="174"/>
      <c r="V12" s="174"/>
      <c r="W12" s="92" t="n">
        <v>17.0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119" t="n">
        <v>51.0</v>
      </c>
      <c r="H13" s="82" t="n">
        <v>17.0</v>
      </c>
      <c r="I13" s="169" t="n">
        <f>G13-H13</f>
      </c>
      <c r="J13" s="170"/>
      <c r="K13" s="171"/>
      <c r="L13" s="87" t="n">
        <v>51.0</v>
      </c>
      <c r="M13" s="84" t="n">
        <v>68.0</v>
      </c>
      <c r="N13" s="85" t="n">
        <v>68.0</v>
      </c>
      <c r="O13" s="86" t="n">
        <v>68.0</v>
      </c>
      <c r="P13" s="85" t="n">
        <v>68.0</v>
      </c>
      <c r="Q13" s="172" t="n">
        <f>(I13+L13+M13+N13+O13+P13)+IF(B13=$D$25,$R$25,0)+IF(B13=$D$26,$R$26,0)+IF(B13=$D$27,$R$27,0)</f>
      </c>
      <c r="R13" s="89" t="n">
        <f>Q13+X13</f>
      </c>
      <c r="S13" s="359" t="n">
        <f>SUM(R13:R15)</f>
      </c>
      <c r="T13" s="173" t="n">
        <v>17.0</v>
      </c>
      <c r="U13" s="174"/>
      <c r="V13" s="174"/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8" t="n">
        <v>272.0</v>
      </c>
      <c r="F14" s="282"/>
      <c r="G14" s="119" t="n">
        <v>51.0</v>
      </c>
      <c r="H14" s="82" t="n">
        <v>17.0</v>
      </c>
      <c r="I14" s="169" t="n">
        <f>G14-H14</f>
      </c>
      <c r="J14" s="170"/>
      <c r="K14" s="171"/>
      <c r="L14" s="87" t="n">
        <v>51.0</v>
      </c>
      <c r="M14" s="84" t="n">
        <v>68.0</v>
      </c>
      <c r="N14" s="85" t="n">
        <v>68.0</v>
      </c>
      <c r="O14" s="86" t="n">
        <v>0.0</v>
      </c>
      <c r="P14" s="85" t="n">
        <v>0.0</v>
      </c>
      <c r="Q14" s="172" t="n">
        <f>(I14+L14+M14+N14+O14+P14)+IF(B14=$D$25,$R$25,0)+IF(B14=$D$26,$R$26,0)+IF(B14=$D$27,$R$27,0)</f>
      </c>
      <c r="R14" s="89" t="n">
        <f>Q14+X14</f>
      </c>
      <c r="S14" s="359"/>
      <c r="T14" s="173" t="n">
        <v>17.0</v>
      </c>
      <c r="U14" s="174"/>
      <c r="V14" s="174"/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119" t="n">
        <v>0.0</v>
      </c>
      <c r="H15" s="82" t="n">
        <v>0.0</v>
      </c>
      <c r="I15" s="169" t="n">
        <f>G15-H15</f>
      </c>
      <c r="J15" s="170"/>
      <c r="K15" s="171"/>
      <c r="L15" s="87" t="n">
        <v>34.0</v>
      </c>
      <c r="M15" s="84" t="n">
        <v>0.0</v>
      </c>
      <c r="N15" s="85" t="n">
        <v>0.0</v>
      </c>
      <c r="O15" s="86" t="n">
        <v>0.0</v>
      </c>
      <c r="P15" s="85" t="n">
        <v>0.0</v>
      </c>
      <c r="Q15" s="172" t="n">
        <f>(I15+L15+M15+N15+O15+P15)+IF(C15=$D$25,$R$25,0)+IF(C15=$D$26,$R$26,0)+IF(C15=$D$27,$R$27,0)</f>
      </c>
      <c r="R15" s="89" t="n">
        <f>Q15+X15</f>
      </c>
      <c r="S15" s="359"/>
      <c r="T15" s="173" t="n">
        <v>0.0</v>
      </c>
      <c r="U15" s="174"/>
      <c r="V15" s="174"/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9" t="n">
        <v>51.0</v>
      </c>
      <c r="H16" s="82" t="n">
        <v>0.0</v>
      </c>
      <c r="I16" s="169" t="n">
        <f>G16-H16</f>
      </c>
      <c r="J16" s="170"/>
      <c r="K16" s="171"/>
      <c r="L16" s="87" t="n">
        <v>51.0</v>
      </c>
      <c r="M16" s="84" t="n">
        <v>34.0</v>
      </c>
      <c r="N16" s="85" t="n">
        <v>34.0</v>
      </c>
      <c r="O16" s="86" t="n">
        <v>51.0</v>
      </c>
      <c r="P16" s="85" t="n">
        <v>51.0</v>
      </c>
      <c r="Q16" s="172" t="n">
        <f>(I16+L16+M16+N16+O16+P16)+IF(B16=$D$25,$R$25,0)+IF(B16=$D$26,$R$26,0)+IF(B16=$D$27,$R$27,0)</f>
      </c>
      <c r="R16" s="361" t="n">
        <f>Q16+X16</f>
      </c>
      <c r="S16" s="359"/>
      <c r="T16" s="250" t="n">
        <v>0.0</v>
      </c>
      <c r="U16" s="251"/>
      <c r="V16" s="252"/>
      <c r="W16" s="252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119" t="n">
        <v>34.0</v>
      </c>
      <c r="H17" s="82" t="n">
        <v>0.0</v>
      </c>
      <c r="I17" s="169" t="n">
        <f>G17-H17</f>
      </c>
      <c r="J17" s="170"/>
      <c r="K17" s="171"/>
      <c r="L17" s="87" t="n">
        <v>34.0</v>
      </c>
      <c r="M17" s="84" t="n">
        <v>34.0</v>
      </c>
      <c r="N17" s="85" t="n">
        <v>34.0</v>
      </c>
      <c r="O17" s="86" t="n">
        <v>0.0</v>
      </c>
      <c r="P17" s="85" t="n">
        <v>0.0</v>
      </c>
      <c r="Q17" s="172" t="n">
        <f>(I17+L17+M17+N17+O17+P17)+IF(B17=$D$25,$R$25,0)+IF(B17=$D$26,$R$26,0)+IF(B17=$D$27,$R$27,0)</f>
      </c>
      <c r="R17" s="89" t="n">
        <f>Q17+X17</f>
      </c>
      <c r="S17" s="359" t="n">
        <f>SUM(R17:R18)</f>
      </c>
      <c r="T17" s="250" t="n">
        <v>0.0</v>
      </c>
      <c r="U17" s="251"/>
      <c r="V17" s="252"/>
      <c r="W17" s="252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119" t="n">
        <v>34.0</v>
      </c>
      <c r="H18" s="82" t="n">
        <v>0.0</v>
      </c>
      <c r="I18" s="169" t="n">
        <f>G18-H18</f>
      </c>
      <c r="J18" s="170"/>
      <c r="K18" s="171"/>
      <c r="L18" s="87" t="n">
        <v>34.0</v>
      </c>
      <c r="M18" s="84" t="n">
        <v>0.0</v>
      </c>
      <c r="N18" s="85" t="n">
        <v>0.0</v>
      </c>
      <c r="O18" s="86" t="n">
        <v>34.0</v>
      </c>
      <c r="P18" s="85" t="n">
        <v>34.0</v>
      </c>
      <c r="Q18" s="172" t="n">
        <f>(I18+L18+M18+N18+O18+P18)+IF(B18=$D$25,$R$25,0)+IF(B18=$D$26,$R$26,0)+IF(B18=$D$27,$R$27,0)</f>
      </c>
      <c r="R18" s="89" t="n">
        <f>Q18+X18</f>
      </c>
      <c r="S18" s="359"/>
      <c r="T18" s="250" t="n">
        <v>0.0</v>
      </c>
      <c r="U18" s="251"/>
      <c r="V18" s="252"/>
      <c r="W18" s="252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9" t="n">
        <v>51.0</v>
      </c>
      <c r="H19" s="82" t="n">
        <v>0.0</v>
      </c>
      <c r="I19" s="169" t="n">
        <f>G19-H19</f>
      </c>
      <c r="J19" s="170"/>
      <c r="K19" s="171"/>
      <c r="L19" s="87" t="n">
        <v>51.0</v>
      </c>
      <c r="M19" s="84" t="n">
        <v>51.0</v>
      </c>
      <c r="N19" s="85" t="n">
        <v>51.0</v>
      </c>
      <c r="O19" s="86" t="n">
        <v>68.0</v>
      </c>
      <c r="P19" s="85" t="n">
        <v>68.0</v>
      </c>
      <c r="Q19" s="172" t="n">
        <f>(I19+L19+M19+N19+O19+P19)+IF(B19=$D$25,$R$25,0)+IF(B19=$D$26,$R$26,0)+IF(B19=$D$27,$R$27,0)</f>
      </c>
      <c r="R19" s="361" t="n">
        <f>Q19+X19</f>
      </c>
      <c r="S19" s="359"/>
      <c r="T19" s="173" t="n">
        <v>0.0</v>
      </c>
      <c r="U19" s="174"/>
      <c r="V19" s="174"/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9" t="n">
        <v>0.0</v>
      </c>
      <c r="H20" s="82" t="n">
        <v>0.0</v>
      </c>
      <c r="I20" s="169" t="n">
        <f>G20-H20</f>
      </c>
      <c r="J20" s="170"/>
      <c r="K20" s="171"/>
      <c r="L20" s="87" t="n">
        <v>0.0</v>
      </c>
      <c r="M20" s="84" t="n">
        <v>0.0</v>
      </c>
      <c r="N20" s="85" t="n">
        <v>0.0</v>
      </c>
      <c r="O20" s="86" t="n">
        <v>34.0</v>
      </c>
      <c r="P20" s="85" t="n">
        <v>34.0</v>
      </c>
      <c r="Q20" s="172" t="n">
        <f>I20+L20+M20+N20+O20+P20</f>
      </c>
      <c r="R20" s="89" t="n">
        <f>Q20+X20</f>
      </c>
      <c r="S20" s="359" t="n">
        <f>SUM(R20:R24)+SUM(Q25:Q27)</f>
      </c>
      <c r="T20" s="173" t="n">
        <v>0.0</v>
      </c>
      <c r="U20" s="174"/>
      <c r="V20" s="174"/>
      <c r="W20" s="92" t="n">
        <v>0.0</v>
      </c>
      <c r="X20" s="90" t="n">
        <f>SUM(T20:W20)</f>
      </c>
      <c r="Y20" s="326" t="n">
        <f>SUM(R20:R24)+SUM(Q25:Q27)-E20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3" t="n">
        <v>17.0</v>
      </c>
      <c r="H21" s="124" t="n">
        <v>0.0</v>
      </c>
      <c r="I21" s="169" t="n">
        <f>G21-H21</f>
      </c>
      <c r="J21" s="175"/>
      <c r="K21" s="171"/>
      <c r="L21" s="87" t="n">
        <v>17.0</v>
      </c>
      <c r="M21" s="84" t="n">
        <v>0.0</v>
      </c>
      <c r="N21" s="85" t="n">
        <v>0.0</v>
      </c>
      <c r="O21" s="86" t="n">
        <v>0.0</v>
      </c>
      <c r="P21" s="85" t="n">
        <v>0.0</v>
      </c>
      <c r="Q21" s="172" t="n">
        <f>I21+L21+M21+N21+O21+P21</f>
      </c>
      <c r="R21" s="89" t="n">
        <f>Q21+X21</f>
      </c>
      <c r="S21" s="359"/>
      <c r="T21" s="173" t="n">
        <v>0.0</v>
      </c>
      <c r="U21" s="174"/>
      <c r="V21" s="174"/>
      <c r="W21" s="92" t="n">
        <v>0.0</v>
      </c>
      <c r="X21" s="90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3" t="n">
        <v>0.0</v>
      </c>
      <c r="H22" s="124" t="n">
        <v>0.0</v>
      </c>
      <c r="I22" s="169" t="n">
        <f>G22-H22</f>
      </c>
      <c r="J22" s="175"/>
      <c r="K22" s="171"/>
      <c r="L22" s="87" t="n">
        <v>0.0</v>
      </c>
      <c r="M22" s="84" t="n">
        <v>17.0</v>
      </c>
      <c r="N22" s="85" t="n">
        <v>17.0</v>
      </c>
      <c r="O22" s="86" t="n">
        <v>0.0</v>
      </c>
      <c r="P22" s="85" t="n">
        <v>0.0</v>
      </c>
      <c r="Q22" s="172" t="n">
        <f>I22+L22+M22+N22+O22+P22</f>
      </c>
      <c r="R22" s="89" t="n">
        <f>Q22+X22</f>
      </c>
      <c r="S22" s="359"/>
      <c r="T22" s="173" t="n">
        <v>0.0</v>
      </c>
      <c r="U22" s="174"/>
      <c r="V22" s="174"/>
      <c r="W22" s="92" t="n">
        <v>0.0</v>
      </c>
      <c r="X22" s="90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1786</v>
      </c>
      <c r="D23" s="373"/>
      <c r="E23" s="344"/>
      <c r="F23" s="357"/>
      <c r="G23" s="123" t="n">
        <v>0.0</v>
      </c>
      <c r="H23" s="124" t="n">
        <v>0.0</v>
      </c>
      <c r="I23" s="169" t="n">
        <f>G23-H23</f>
      </c>
      <c r="J23" s="175"/>
      <c r="K23" s="171"/>
      <c r="L23" s="87" t="n">
        <v>0.0</v>
      </c>
      <c r="M23" s="84" t="n">
        <v>0.0</v>
      </c>
      <c r="N23" s="85" t="n">
        <v>0.0</v>
      </c>
      <c r="O23" s="86" t="n">
        <v>0.0</v>
      </c>
      <c r="P23" s="85" t="n">
        <v>0.0</v>
      </c>
      <c r="Q23" s="172" t="n">
        <f>I23+L23+M23+N23+O23+P23</f>
      </c>
      <c r="R23" s="89" t="n">
        <f>Q23+X23</f>
      </c>
      <c r="S23" s="359"/>
      <c r="T23" s="173" t="n">
        <v>0.0</v>
      </c>
      <c r="U23" s="174"/>
      <c r="V23" s="174"/>
      <c r="W23" s="92" t="n">
        <v>0.0</v>
      </c>
      <c r="X23" s="90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1786</v>
      </c>
      <c r="D24" s="373"/>
      <c r="E24" s="346"/>
      <c r="F24" s="358"/>
      <c r="G24" s="123" t="n">
        <v>0.0</v>
      </c>
      <c r="H24" s="124" t="n">
        <v>0.0</v>
      </c>
      <c r="I24" s="89" t="n">
        <f>G24-H24</f>
      </c>
      <c r="J24" s="175"/>
      <c r="K24" s="177"/>
      <c r="L24" s="87" t="n">
        <v>0.0</v>
      </c>
      <c r="M24" s="84" t="n">
        <v>0.0</v>
      </c>
      <c r="N24" s="85" t="n">
        <v>0.0</v>
      </c>
      <c r="O24" s="86" t="n">
        <v>0.0</v>
      </c>
      <c r="P24" s="85" t="n">
        <v>0.0</v>
      </c>
      <c r="Q24" s="172" t="n">
        <f>I24+L24+M24+N24+O24+P24</f>
      </c>
      <c r="R24" s="89" t="n">
        <f>Q24+X24</f>
      </c>
      <c r="S24" s="359"/>
      <c r="T24" s="173" t="n">
        <v>0.0</v>
      </c>
      <c r="U24" s="174"/>
      <c r="V24" s="174"/>
      <c r="W24" s="92" t="n">
        <v>0.0</v>
      </c>
      <c r="X24" s="90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8" t="s">
        <v>1785</v>
      </c>
      <c r="D25" s="179" t="s">
        <v>1787</v>
      </c>
      <c r="E25" s="355" t="n">
        <v>33.0</v>
      </c>
      <c r="F25" s="356"/>
      <c r="G25" s="123" t="n">
        <v>34.0</v>
      </c>
      <c r="H25" s="124" t="n">
        <v>0.0</v>
      </c>
      <c r="I25" s="89" t="n">
        <f>G25-H25</f>
      </c>
      <c r="J25" s="175"/>
      <c r="K25" s="177"/>
      <c r="L25" s="87" t="n">
        <v>0.0</v>
      </c>
      <c r="M25" s="84" t="n">
        <v>0.0</v>
      </c>
      <c r="N25" s="85" t="n">
        <v>0.0</v>
      </c>
      <c r="O25" s="86" t="n">
        <v>0.0</v>
      </c>
      <c r="P25" s="85" t="n">
        <v>0.0</v>
      </c>
      <c r="Q25" s="172" t="n">
        <f>IF(D25="선택",I25+L25+M25+N25+O25+P25,"")</f>
      </c>
      <c r="R25" s="89" t="n">
        <f>I25+L25+M25+N25+O25+P25</f>
      </c>
      <c r="S25" s="359" t="n">
        <f>SUM(R25:R27)</f>
      </c>
      <c r="T25" s="180" t="n">
        <v>0.0</v>
      </c>
      <c r="U25" s="181"/>
      <c r="V25" s="181"/>
      <c r="W25" s="182" t="n">
        <v>0.0</v>
      </c>
      <c r="X25" s="90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3" t="s">
        <v>1786</v>
      </c>
      <c r="D26" s="176" t="s">
        <v>1786</v>
      </c>
      <c r="E26" s="344"/>
      <c r="F26" s="357"/>
      <c r="G26" s="123" t="n">
        <v>0.0</v>
      </c>
      <c r="H26" s="124" t="n">
        <v>0.0</v>
      </c>
      <c r="I26" s="89" t="n">
        <f>G26-H26</f>
      </c>
      <c r="J26" s="175"/>
      <c r="K26" s="184"/>
      <c r="L26" s="87" t="n">
        <v>0.0</v>
      </c>
      <c r="M26" s="84" t="n">
        <v>0.0</v>
      </c>
      <c r="N26" s="85" t="n">
        <v>0.0</v>
      </c>
      <c r="O26" s="86" t="n">
        <v>0.0</v>
      </c>
      <c r="P26" s="85" t="n">
        <v>0.0</v>
      </c>
      <c r="Q26" s="172" t="n">
        <f>IF(D26="선택",I26+L26+M26+N26+O26+P26,"")</f>
      </c>
      <c r="R26" s="89" t="n">
        <f>I26+L26+M26+N26+O26+P26</f>
      </c>
      <c r="S26" s="359"/>
      <c r="T26" s="180" t="n">
        <v>0.0</v>
      </c>
      <c r="U26" s="181"/>
      <c r="V26" s="181"/>
      <c r="W26" s="182" t="n">
        <v>0.0</v>
      </c>
      <c r="X26" s="90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3" t="s">
        <v>1786</v>
      </c>
      <c r="D27" s="176" t="s">
        <v>1786</v>
      </c>
      <c r="E27" s="346"/>
      <c r="F27" s="358"/>
      <c r="G27" s="123" t="n">
        <v>0.0</v>
      </c>
      <c r="H27" s="124" t="n">
        <v>0.0</v>
      </c>
      <c r="I27" s="89" t="n">
        <f>G27-H27</f>
      </c>
      <c r="J27" s="175"/>
      <c r="K27" s="184"/>
      <c r="L27" s="87" t="n">
        <v>0.0</v>
      </c>
      <c r="M27" s="84" t="n">
        <v>0.0</v>
      </c>
      <c r="N27" s="85" t="n">
        <v>0.0</v>
      </c>
      <c r="O27" s="86" t="n">
        <v>0.0</v>
      </c>
      <c r="P27" s="85" t="n">
        <v>0.0</v>
      </c>
      <c r="Q27" s="172" t="n">
        <f>IF(D27="선택",I27+L27+M27+N27+O27+P27,"")</f>
      </c>
      <c r="R27" s="89" t="n">
        <f>I27+L27+M27+N27+O27+P27</f>
      </c>
      <c r="S27" s="359"/>
      <c r="T27" s="180" t="n">
        <v>0.0</v>
      </c>
      <c r="U27" s="181"/>
      <c r="V27" s="181"/>
      <c r="W27" s="182" t="n">
        <v>0.0</v>
      </c>
      <c r="X27" s="90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9" t="n">
        <f>SUM(G8:G27)</f>
      </c>
      <c r="H28" s="130" t="n">
        <f>SUM(H8:H27)</f>
      </c>
      <c r="I28" s="130" t="n">
        <f>SUM(I8:I27)</f>
      </c>
      <c r="J28" s="130" t="n">
        <f>SUM(J8:J27)</f>
      </c>
      <c r="K28" s="130" t="n">
        <f>SUM(K8:K27)</f>
      </c>
      <c r="L28" s="185" t="n">
        <f>SUM(L8:L27)</f>
      </c>
      <c r="M28" s="186" t="n">
        <f>SUM(M8:M27)</f>
      </c>
      <c r="N28" s="187" t="n">
        <f>SUM(N8:N27)</f>
      </c>
      <c r="O28" s="188" t="n">
        <f>SUM(O8:O27)</f>
      </c>
      <c r="P28" s="189" t="n">
        <f>SUM(P8:P27)</f>
      </c>
      <c r="Q28" s="190" t="n">
        <f>SUM(Q8:Q27)</f>
      </c>
      <c r="R28" s="342" t="n">
        <f>SUM(R8:R24)+SUM(Q25:Q27)</f>
      </c>
      <c r="S28" s="343"/>
      <c r="T28" s="135" t="n">
        <f>SUM(T8:T27)</f>
      </c>
      <c r="U28" s="191" t="n">
        <f>SUM(U8:U27)</f>
      </c>
      <c r="V28" s="191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2" t="n">
        <v>17.0</v>
      </c>
      <c r="H29" s="65" t="n">
        <v>2.0</v>
      </c>
      <c r="I29" s="113" t="n">
        <f>G29-H29</f>
      </c>
      <c r="J29" s="192"/>
      <c r="K29" s="193"/>
      <c r="L29" s="116" t="n">
        <v>12.0</v>
      </c>
      <c r="M29" s="115" t="n">
        <v>17.0</v>
      </c>
      <c r="N29" s="116" t="n">
        <v>10.0</v>
      </c>
      <c r="O29" s="115" t="n">
        <v>17.0</v>
      </c>
      <c r="P29" s="116" t="n">
        <v>10.0</v>
      </c>
      <c r="Q29" s="88" t="n">
        <f>I29+L29+M29+N29+O29+P29</f>
      </c>
      <c r="R29" s="117" t="n">
        <f>Q29+X29</f>
      </c>
      <c r="S29" s="348" t="n">
        <f>SUM(R29:R33)</f>
      </c>
      <c r="T29" s="73" t="n">
        <v>0.0</v>
      </c>
      <c r="U29" s="253"/>
      <c r="V29" s="253"/>
      <c r="W29" s="253" t="n">
        <v>2.0</v>
      </c>
      <c r="X29" s="72" t="n">
        <f>SUM(T29:W29)</f>
      </c>
      <c r="Y29" s="326" t="n">
        <f>SUM(R29:R34)-E29</f>
      </c>
      <c r="Z29" s="329" t="n">
        <f>IF(ISERROR(Y29/E29),"",Y29/E29)</f>
      </c>
      <c r="AA29" s="326" t="n">
        <f>SUM(Q29:Q34)-E29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15.0</v>
      </c>
      <c r="H30" s="82" t="n">
        <v>15.0</v>
      </c>
      <c r="I30" s="19" t="n">
        <f>G30-H30</f>
      </c>
      <c r="J30" s="194"/>
      <c r="K30" s="195"/>
      <c r="L30" s="122" t="n">
        <v>12.0</v>
      </c>
      <c r="M30" s="121" t="n">
        <v>15.0</v>
      </c>
      <c r="N30" s="122" t="n">
        <v>12.0</v>
      </c>
      <c r="O30" s="121" t="n">
        <v>15.0</v>
      </c>
      <c r="P30" s="122" t="n">
        <v>12.0</v>
      </c>
      <c r="Q30" s="88" t="n">
        <f>I30+L30+M30+N30+O30+P30</f>
      </c>
      <c r="R30" s="89" t="n">
        <f>Q30+X30</f>
      </c>
      <c r="S30" s="348"/>
      <c r="T30" s="254" t="n">
        <v>0.0</v>
      </c>
      <c r="U30" s="255"/>
      <c r="V30" s="255"/>
      <c r="W30" s="255" t="n">
        <v>15.0</v>
      </c>
      <c r="X30" s="90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9"/>
      <c r="H31" s="82"/>
      <c r="I31" s="19" t="n">
        <f>G31-H31</f>
      </c>
      <c r="J31" s="194"/>
      <c r="K31" s="195"/>
      <c r="L31" s="122"/>
      <c r="M31" s="121"/>
      <c r="N31" s="122"/>
      <c r="O31" s="121"/>
      <c r="P31" s="122"/>
      <c r="Q31" s="88" t="n">
        <f>I31+L31+M31+N31+O31+P31</f>
      </c>
      <c r="R31" s="89" t="n">
        <f>Q31+X31</f>
      </c>
      <c r="S31" s="348"/>
      <c r="T31" s="254"/>
      <c r="U31" s="255"/>
      <c r="V31" s="255"/>
      <c r="W31" s="255"/>
      <c r="X31" s="90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1369</v>
      </c>
      <c r="D32" s="310"/>
      <c r="E32" s="344"/>
      <c r="F32" s="345"/>
      <c r="G32" s="119" t="n">
        <v>17.0</v>
      </c>
      <c r="H32" s="82" t="n">
        <v>0.0</v>
      </c>
      <c r="I32" s="19" t="n">
        <f>G32-H32</f>
      </c>
      <c r="J32" s="194"/>
      <c r="K32" s="195"/>
      <c r="L32" s="122" t="n">
        <v>19.0</v>
      </c>
      <c r="M32" s="121" t="n">
        <v>17.0</v>
      </c>
      <c r="N32" s="122" t="n">
        <v>19.0</v>
      </c>
      <c r="O32" s="121" t="n">
        <v>17.0</v>
      </c>
      <c r="P32" s="122" t="n">
        <v>19.0</v>
      </c>
      <c r="Q32" s="88" t="n">
        <f>I32+L32+M32+N32+O32+P32</f>
      </c>
      <c r="R32" s="89" t="n">
        <f>Q32+X32</f>
      </c>
      <c r="S32" s="348"/>
      <c r="T32" s="254" t="n">
        <v>0.0</v>
      </c>
      <c r="U32" s="255"/>
      <c r="V32" s="255"/>
      <c r="W32" s="255" t="n">
        <v>0.0</v>
      </c>
      <c r="X32" s="90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9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96"/>
      <c r="K33" s="184"/>
      <c r="L33" s="197" t="n">
        <v>4.0</v>
      </c>
      <c r="M33" s="198" t="n">
        <v>6.0</v>
      </c>
      <c r="N33" s="197" t="n">
        <v>6.0</v>
      </c>
      <c r="O33" s="123" t="n">
        <v>6.0</v>
      </c>
      <c r="P33" s="197" t="n">
        <v>6.0</v>
      </c>
      <c r="Q33" s="88" t="n">
        <f>I33+L33+M33+N33+O33+P33</f>
      </c>
      <c r="R33" s="89" t="n">
        <f>Q33+X33</f>
      </c>
      <c r="S33" s="336"/>
      <c r="T33" s="256" t="n">
        <v>0.0</v>
      </c>
      <c r="U33" s="251"/>
      <c r="V33" s="251"/>
      <c r="W33" s="252" t="n">
        <v>0.0</v>
      </c>
      <c r="X33" s="90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9" t="s">
        <v>372</v>
      </c>
      <c r="E34" s="344"/>
      <c r="F34" s="345"/>
      <c r="G34" s="200" t="n">
        <v>0.0</v>
      </c>
      <c r="H34" s="175" t="n">
        <v>0.0</v>
      </c>
      <c r="I34" s="169" t="n">
        <f>G34-H34</f>
      </c>
      <c r="J34" s="175"/>
      <c r="K34" s="171"/>
      <c r="L34" s="201" t="n">
        <v>0.0</v>
      </c>
      <c r="M34" s="202" t="n">
        <v>0.0</v>
      </c>
      <c r="N34" s="201" t="n">
        <v>0.0</v>
      </c>
      <c r="O34" s="202" t="n">
        <v>0.0</v>
      </c>
      <c r="P34" s="201" t="n">
        <v>0.0</v>
      </c>
      <c r="Q34" s="88" t="n">
        <f>I34+L34+M34+N34+O34+P34</f>
      </c>
      <c r="R34" s="89" t="n">
        <f>Q34+X34</f>
      </c>
      <c r="S34" s="335" t="n">
        <f>R6-E6+SUM(R33:R35)</f>
      </c>
      <c r="T34" s="257" t="n">
        <v>0.0</v>
      </c>
      <c r="U34" s="175"/>
      <c r="V34" s="175"/>
      <c r="W34" s="258" t="n">
        <v>0.0</v>
      </c>
      <c r="X34" s="90" t="n">
        <f>SUM(T34:W34)</f>
      </c>
      <c r="Y34" s="155"/>
      <c r="Z34" s="156"/>
      <c r="AA34" s="155"/>
      <c r="AB34" s="95"/>
    </row>
    <row r="35" spans="1:28" ht="26.6" customHeight="true" x14ac:dyDescent="0.55000000000000004">
      <c r="A35" s="306"/>
      <c r="B35" s="266"/>
      <c r="C35" s="309"/>
      <c r="D35" s="199" t="s">
        <v>371</v>
      </c>
      <c r="E35" s="346"/>
      <c r="F35" s="347"/>
      <c r="G35" s="200" t="n">
        <v>17.0</v>
      </c>
      <c r="H35" s="175" t="n">
        <v>0.0</v>
      </c>
      <c r="I35" s="169" t="n">
        <f>G35-H35</f>
      </c>
      <c r="J35" s="175"/>
      <c r="K35" s="171"/>
      <c r="L35" s="201" t="n">
        <v>17.0</v>
      </c>
      <c r="M35" s="202" t="n">
        <v>17.0</v>
      </c>
      <c r="N35" s="201" t="n">
        <v>17.0</v>
      </c>
      <c r="O35" s="202" t="n">
        <v>17.0</v>
      </c>
      <c r="P35" s="201" t="n">
        <v>17.0</v>
      </c>
      <c r="Q35" s="88" t="n">
        <f>I35+L35+M35+N35+O35+P35</f>
      </c>
      <c r="R35" s="89" t="n">
        <f>Q35+X35</f>
      </c>
      <c r="S35" s="336"/>
      <c r="T35" s="257" t="n">
        <v>0.0</v>
      </c>
      <c r="U35" s="175"/>
      <c r="V35" s="175"/>
      <c r="W35" s="258" t="n">
        <v>0.0</v>
      </c>
      <c r="X35" s="90" t="n">
        <f>SUM(T35:W35)</f>
      </c>
      <c r="Y35" s="203"/>
      <c r="Z35" s="126"/>
      <c r="AA35" s="127"/>
      <c r="AB35" s="128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7" t="n">
        <f>SUM(G29:G35)</f>
      </c>
      <c r="H36" s="108" t="n">
        <f>SUM(H29:H35)</f>
      </c>
      <c r="I36" s="204" t="n">
        <f>SUM(I29:I35)</f>
      </c>
      <c r="J36" s="108" t="n">
        <f>SUM(J29:J35)</f>
      </c>
      <c r="K36" s="108" t="n">
        <f>SUM(K29:K35)</f>
      </c>
      <c r="L36" s="205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91" t="n">
        <f>SUM(U29:U35)</f>
      </c>
      <c r="V36" s="191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6" t="n">
        <f>G28+G36</f>
      </c>
      <c r="H37" s="207" t="n">
        <f>H28+H36</f>
      </c>
      <c r="I37" s="207" t="n">
        <f>I28+I36</f>
      </c>
      <c r="J37" s="207" t="n">
        <f>J28+J36</f>
      </c>
      <c r="K37" s="207" t="n">
        <f>K28+K36</f>
      </c>
      <c r="L37" s="208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209" t="n">
        <f>Q28+Q36+X37</f>
      </c>
      <c r="R37" s="317" t="n">
        <f>R28+R36</f>
      </c>
      <c r="S37" s="318"/>
      <c r="T37" s="144" t="n">
        <f>T28+T36</f>
      </c>
      <c r="U37" s="210" t="n">
        <f>U28+U36</f>
      </c>
      <c r="V37" s="210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1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2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3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2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4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1790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SUM(R29:R35)&lt;374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SUM(R29:R35)&lt;374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SUM(R29:R35)&lt;374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W8" sqref="W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45677.870179074074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1788</v>
      </c>
      <c r="D3" s="412" t="s">
        <v>1789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263</v>
      </c>
      <c r="W3" s="452"/>
      <c r="X3" s="49"/>
      <c r="Y3" s="50" t="s">
        <v>410</v>
      </c>
      <c r="Z3" s="51" t="s">
        <v>262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10.0</v>
      </c>
      <c r="K5" s="445"/>
      <c r="L5" s="446"/>
      <c r="M5" s="36" t="s">
        <v>388</v>
      </c>
      <c r="N5" s="54" t="n">
        <v>10.0</v>
      </c>
      <c r="O5" s="34" t="s">
        <v>388</v>
      </c>
      <c r="P5" s="53" t="n">
        <v>10.0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68.0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34.0</v>
      </c>
      <c r="H9" s="80" t="n">
        <v>0.0</v>
      </c>
      <c r="I9" s="81" t="n">
        <f>G9-H9</f>
      </c>
      <c r="J9" s="82" t="n">
        <v>34.0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0.0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0.0</v>
      </c>
      <c r="H11" s="80" t="n">
        <v>0.0</v>
      </c>
      <c r="I11" s="81" t="n">
        <f>G11-H11</f>
      </c>
      <c r="J11" s="82" t="n">
        <v>0.0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34.0</v>
      </c>
      <c r="P11" s="87" t="n">
        <v>34.0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51.0</v>
      </c>
      <c r="H12" s="80" t="n">
        <v>0.0</v>
      </c>
      <c r="I12" s="81" t="n">
        <f>G12-H12</f>
      </c>
      <c r="J12" s="82" t="n">
        <v>51.0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68.0</v>
      </c>
      <c r="P12" s="87" t="n">
        <v>68.0</v>
      </c>
      <c r="Q12" s="88" t="n">
        <f>I12+L12+M12+N12+O12+P12</f>
      </c>
      <c r="R12" s="432" t="n">
        <f>Q12+X12</f>
      </c>
      <c r="S12" s="433"/>
      <c r="T12" s="91" t="n">
        <v>0.0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17.0</v>
      </c>
      <c r="I13" s="81" t="n">
        <f>G13-H13</f>
      </c>
      <c r="J13" s="82" t="n">
        <v>51.0</v>
      </c>
      <c r="K13" s="83" t="n">
        <v>0.0</v>
      </c>
      <c r="L13" s="13" t="n">
        <f>J13-K13</f>
      </c>
      <c r="M13" s="84" t="n">
        <v>68.0</v>
      </c>
      <c r="N13" s="85" t="n">
        <v>68.0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0.0</v>
      </c>
      <c r="U13" s="92" t="n">
        <v>0.0</v>
      </c>
      <c r="V13" s="92" t="n">
        <v>0.0</v>
      </c>
      <c r="W13" s="92" t="n">
        <v>17.0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51.0</v>
      </c>
      <c r="H14" s="80" t="n">
        <v>17.0</v>
      </c>
      <c r="I14" s="81" t="n">
        <f>G14-H14</f>
      </c>
      <c r="J14" s="82" t="n">
        <v>51.0</v>
      </c>
      <c r="K14" s="83" t="n">
        <v>0.0</v>
      </c>
      <c r="L14" s="13" t="n">
        <f>J14-K14</f>
      </c>
      <c r="M14" s="84" t="n">
        <v>68.0</v>
      </c>
      <c r="N14" s="85" t="n">
        <v>68.0</v>
      </c>
      <c r="O14" s="86" t="n">
        <v>0.0</v>
      </c>
      <c r="P14" s="87" t="n">
        <v>0.0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0.0</v>
      </c>
      <c r="W14" s="92" t="n">
        <v>17.0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17.0</v>
      </c>
      <c r="H15" s="80" t="n">
        <v>0.0</v>
      </c>
      <c r="I15" s="81" t="n">
        <f>G15-H15</f>
      </c>
      <c r="J15" s="82" t="n">
        <v>17.0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17.0</v>
      </c>
      <c r="I16" s="81" t="n">
        <f>G16-H16</f>
      </c>
      <c r="J16" s="82" t="n">
        <v>51.0</v>
      </c>
      <c r="K16" s="83" t="n">
        <v>0.0</v>
      </c>
      <c r="L16" s="13" t="n">
        <f>J16-K16</f>
      </c>
      <c r="M16" s="84" t="n">
        <v>34.0</v>
      </c>
      <c r="N16" s="85" t="n">
        <v>34.0</v>
      </c>
      <c r="O16" s="86" t="n">
        <v>51.0</v>
      </c>
      <c r="P16" s="87" t="n">
        <v>51.0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17.0</v>
      </c>
      <c r="I17" s="81" t="n">
        <f>G17-H17</f>
      </c>
      <c r="J17" s="82" t="n">
        <v>34.0</v>
      </c>
      <c r="K17" s="83" t="n">
        <v>0.0</v>
      </c>
      <c r="L17" s="13" t="n">
        <f>J17-K17</f>
      </c>
      <c r="M17" s="84" t="n">
        <v>34.0</v>
      </c>
      <c r="N17" s="85" t="n">
        <v>34.0</v>
      </c>
      <c r="O17" s="86" t="n">
        <v>0.0</v>
      </c>
      <c r="P17" s="87" t="n">
        <v>0.0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17.0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34.0</v>
      </c>
      <c r="H18" s="80" t="n">
        <v>17.0</v>
      </c>
      <c r="I18" s="81" t="n">
        <f>G18-H18</f>
      </c>
      <c r="J18" s="82" t="n">
        <v>34.0</v>
      </c>
      <c r="K18" s="83" t="n">
        <v>0.0</v>
      </c>
      <c r="L18" s="13" t="n">
        <f>J18-K18</f>
      </c>
      <c r="M18" s="84" t="n">
        <v>0.0</v>
      </c>
      <c r="N18" s="85" t="n">
        <v>0.0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17.0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68.0</v>
      </c>
      <c r="H19" s="80" t="n">
        <v>17.0</v>
      </c>
      <c r="I19" s="81" t="n">
        <f>G19-H19</f>
      </c>
      <c r="J19" s="82" t="n">
        <v>68.0</v>
      </c>
      <c r="K19" s="83" t="n">
        <v>0.0</v>
      </c>
      <c r="L19" s="13" t="n">
        <f>J19-K19</f>
      </c>
      <c r="M19" s="84" t="n">
        <v>51.0</v>
      </c>
      <c r="N19" s="85" t="n">
        <v>51.0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17.0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0.0</v>
      </c>
      <c r="H20" s="80" t="n">
        <v>0.0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0.0</v>
      </c>
      <c r="N20" s="85" t="n">
        <v>0.0</v>
      </c>
      <c r="O20" s="86" t="n">
        <v>34.0</v>
      </c>
      <c r="P20" s="87" t="n">
        <v>34.0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17.0</v>
      </c>
      <c r="H21" s="80" t="n">
        <v>0.0</v>
      </c>
      <c r="I21" s="81" t="n">
        <f>G21-H21</f>
      </c>
      <c r="J21" s="82" t="n">
        <v>17.0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17.0</v>
      </c>
      <c r="N22" s="85" t="n">
        <v>17.0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17.0</v>
      </c>
      <c r="H23" s="80" t="n">
        <v>0.0</v>
      </c>
      <c r="I23" s="81" t="n">
        <f>G23-H23</f>
      </c>
      <c r="J23" s="82" t="n">
        <v>17.0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1786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1786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1786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1786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17.0</v>
      </c>
      <c r="H29" s="65" t="n">
        <v>2.0</v>
      </c>
      <c r="I29" s="113" t="n">
        <f>G29-H29</f>
      </c>
      <c r="J29" s="65" t="n">
        <v>11.0</v>
      </c>
      <c r="K29" s="114" t="n">
        <v>0.0</v>
      </c>
      <c r="L29" s="15" t="n">
        <f>J29-K29</f>
      </c>
      <c r="M29" s="115" t="n">
        <v>17.0</v>
      </c>
      <c r="N29" s="116" t="n">
        <v>12.0</v>
      </c>
      <c r="O29" s="115" t="n">
        <v>17.0</v>
      </c>
      <c r="P29" s="116" t="n">
        <v>10.0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2.0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15.0</v>
      </c>
      <c r="H30" s="82" t="n">
        <v>15.0</v>
      </c>
      <c r="I30" s="19" t="n">
        <f>G30-H30</f>
      </c>
      <c r="J30" s="82" t="n">
        <v>11.0</v>
      </c>
      <c r="K30" s="120" t="n">
        <v>0.0</v>
      </c>
      <c r="L30" s="10" t="n">
        <f>J30-K30</f>
      </c>
      <c r="M30" s="121" t="n">
        <v>15.0</v>
      </c>
      <c r="N30" s="122" t="n">
        <v>12.0</v>
      </c>
      <c r="O30" s="121" t="n">
        <v>15.0</v>
      </c>
      <c r="P30" s="122" t="n">
        <v>12.0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15.0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6.0</v>
      </c>
      <c r="H31" s="82" t="n">
        <v>0.0</v>
      </c>
      <c r="I31" s="19" t="n">
        <f>G31-H31</f>
      </c>
      <c r="J31" s="82" t="n">
        <v>4.0</v>
      </c>
      <c r="K31" s="120" t="n">
        <v>0.0</v>
      </c>
      <c r="L31" s="10" t="n">
        <f>J31-K31</f>
      </c>
      <c r="M31" s="121" t="n">
        <v>6.0</v>
      </c>
      <c r="N31" s="122" t="n">
        <v>4.0</v>
      </c>
      <c r="O31" s="121" t="n">
        <v>6.0</v>
      </c>
      <c r="P31" s="122" t="n">
        <v>4.0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11.0</v>
      </c>
      <c r="H32" s="82" t="n">
        <v>11.0</v>
      </c>
      <c r="I32" s="19" t="n">
        <f>G32-H32</f>
      </c>
      <c r="J32" s="82" t="n">
        <v>15.0</v>
      </c>
      <c r="K32" s="120" t="n">
        <v>0.0</v>
      </c>
      <c r="L32" s="10" t="n">
        <f>J32-K32</f>
      </c>
      <c r="M32" s="121" t="n">
        <v>11.0</v>
      </c>
      <c r="N32" s="122" t="n">
        <v>15.0</v>
      </c>
      <c r="O32" s="121" t="n">
        <v>11.0</v>
      </c>
      <c r="P32" s="122" t="n">
        <v>15.0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11.0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6.0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6.0</v>
      </c>
      <c r="N33" s="87" t="n">
        <v>4.0</v>
      </c>
      <c r="O33" s="84" t="n">
        <v>6.0</v>
      </c>
      <c r="P33" s="87" t="n">
        <v>6.0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6.0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0.0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17.0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45677.870179074074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1788</v>
      </c>
      <c r="D3" s="412" t="s">
        <v>1791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263</v>
      </c>
      <c r="W3" s="452"/>
      <c r="X3" s="49"/>
      <c r="Y3" s="50" t="s">
        <v>410</v>
      </c>
      <c r="Z3" s="51" t="s">
        <v>262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10.0</v>
      </c>
      <c r="K5" s="445"/>
      <c r="L5" s="446"/>
      <c r="M5" s="36" t="s">
        <v>388</v>
      </c>
      <c r="N5" s="54" t="n">
        <v>10.0</v>
      </c>
      <c r="O5" s="34" t="s">
        <v>388</v>
      </c>
      <c r="P5" s="53" t="n">
        <v>10.0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68.0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34.0</v>
      </c>
      <c r="H9" s="80" t="n">
        <v>0.0</v>
      </c>
      <c r="I9" s="81" t="n">
        <f>G9-H9</f>
      </c>
      <c r="J9" s="82" t="n">
        <v>34.0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0.0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0.0</v>
      </c>
      <c r="H11" s="80" t="n">
        <v>0.0</v>
      </c>
      <c r="I11" s="81" t="n">
        <f>G11-H11</f>
      </c>
      <c r="J11" s="82" t="n">
        <v>0.0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34.0</v>
      </c>
      <c r="P11" s="87" t="n">
        <v>34.0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51.0</v>
      </c>
      <c r="H12" s="80" t="n">
        <v>0.0</v>
      </c>
      <c r="I12" s="81" t="n">
        <f>G12-H12</f>
      </c>
      <c r="J12" s="82" t="n">
        <v>51.0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68.0</v>
      </c>
      <c r="P12" s="87" t="n">
        <v>68.0</v>
      </c>
      <c r="Q12" s="88" t="n">
        <f>I12+L12+M12+N12+O12+P12</f>
      </c>
      <c r="R12" s="432" t="n">
        <f>Q12+X12</f>
      </c>
      <c r="S12" s="433"/>
      <c r="T12" s="91" t="n">
        <v>0.0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0.0</v>
      </c>
      <c r="I13" s="81" t="n">
        <f>G13-H13</f>
      </c>
      <c r="J13" s="82" t="n">
        <v>51.0</v>
      </c>
      <c r="K13" s="83" t="n">
        <v>17.0</v>
      </c>
      <c r="L13" s="13" t="n">
        <f>J13-K13</f>
      </c>
      <c r="M13" s="84" t="n">
        <v>68.0</v>
      </c>
      <c r="N13" s="85" t="n">
        <v>68.0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17.0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51.0</v>
      </c>
      <c r="H14" s="80" t="n">
        <v>17.0</v>
      </c>
      <c r="I14" s="81" t="n">
        <f>G14-H14</f>
      </c>
      <c r="J14" s="82" t="n">
        <v>51.0</v>
      </c>
      <c r="K14" s="83" t="n">
        <v>0.0</v>
      </c>
      <c r="L14" s="13" t="n">
        <f>J14-K14</f>
      </c>
      <c r="M14" s="84" t="n">
        <v>68.0</v>
      </c>
      <c r="N14" s="85" t="n">
        <v>68.0</v>
      </c>
      <c r="O14" s="86" t="n">
        <v>0.0</v>
      </c>
      <c r="P14" s="87" t="n">
        <v>0.0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0.0</v>
      </c>
      <c r="W14" s="92" t="n">
        <v>17.0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17.0</v>
      </c>
      <c r="H15" s="80" t="n">
        <v>0.0</v>
      </c>
      <c r="I15" s="81" t="n">
        <f>G15-H15</f>
      </c>
      <c r="J15" s="82" t="n">
        <v>17.0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0.0</v>
      </c>
      <c r="I16" s="81" t="n">
        <f>G16-H16</f>
      </c>
      <c r="J16" s="82" t="n">
        <v>51.0</v>
      </c>
      <c r="K16" s="83" t="n">
        <v>17.0</v>
      </c>
      <c r="L16" s="13" t="n">
        <f>J16-K16</f>
      </c>
      <c r="M16" s="84" t="n">
        <v>34.0</v>
      </c>
      <c r="N16" s="85" t="n">
        <v>34.0</v>
      </c>
      <c r="O16" s="86" t="n">
        <v>51.0</v>
      </c>
      <c r="P16" s="87" t="n">
        <v>51.0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0.0</v>
      </c>
      <c r="I17" s="81" t="n">
        <f>G17-H17</f>
      </c>
      <c r="J17" s="82" t="n">
        <v>34.0</v>
      </c>
      <c r="K17" s="83" t="n">
        <v>17.0</v>
      </c>
      <c r="L17" s="13" t="n">
        <f>J17-K17</f>
      </c>
      <c r="M17" s="84" t="n">
        <v>34.0</v>
      </c>
      <c r="N17" s="85" t="n">
        <v>34.0</v>
      </c>
      <c r="O17" s="86" t="n">
        <v>0.0</v>
      </c>
      <c r="P17" s="87" t="n">
        <v>0.0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17.0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34.0</v>
      </c>
      <c r="H18" s="80" t="n">
        <v>17.0</v>
      </c>
      <c r="I18" s="81" t="n">
        <f>G18-H18</f>
      </c>
      <c r="J18" s="82" t="n">
        <v>34.0</v>
      </c>
      <c r="K18" s="83" t="n">
        <v>0.0</v>
      </c>
      <c r="L18" s="13" t="n">
        <f>J18-K18</f>
      </c>
      <c r="M18" s="84" t="n">
        <v>0.0</v>
      </c>
      <c r="N18" s="85" t="n">
        <v>0.0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17.0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68.0</v>
      </c>
      <c r="H19" s="80" t="n">
        <v>17.0</v>
      </c>
      <c r="I19" s="81" t="n">
        <f>G19-H19</f>
      </c>
      <c r="J19" s="82" t="n">
        <v>68.0</v>
      </c>
      <c r="K19" s="83" t="n">
        <v>17.0</v>
      </c>
      <c r="L19" s="13" t="n">
        <f>J19-K19</f>
      </c>
      <c r="M19" s="84" t="n">
        <v>51.0</v>
      </c>
      <c r="N19" s="85" t="n">
        <v>51.0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17.0</v>
      </c>
      <c r="U19" s="92" t="n">
        <v>0.0</v>
      </c>
      <c r="V19" s="92" t="n">
        <v>0.0</v>
      </c>
      <c r="W19" s="92" t="n">
        <v>17.0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0.0</v>
      </c>
      <c r="H20" s="80" t="n">
        <v>0.0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0.0</v>
      </c>
      <c r="N20" s="85" t="n">
        <v>0.0</v>
      </c>
      <c r="O20" s="86" t="n">
        <v>34.0</v>
      </c>
      <c r="P20" s="87" t="n">
        <v>34.0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17.0</v>
      </c>
      <c r="H21" s="80" t="n">
        <v>0.0</v>
      </c>
      <c r="I21" s="81" t="n">
        <f>G21-H21</f>
      </c>
      <c r="J21" s="82" t="n">
        <v>17.0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17.0</v>
      </c>
      <c r="N22" s="85" t="n">
        <v>17.0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17.0</v>
      </c>
      <c r="H23" s="80" t="n">
        <v>17.0</v>
      </c>
      <c r="I23" s="81" t="n">
        <f>G23-H23</f>
      </c>
      <c r="J23" s="82" t="n">
        <v>17.0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17.0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1786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1786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1786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1786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18.0</v>
      </c>
      <c r="H29" s="65" t="n">
        <v>0.0</v>
      </c>
      <c r="I29" s="113" t="n">
        <f>G29-H29</f>
      </c>
      <c r="J29" s="65" t="n">
        <v>10.0</v>
      </c>
      <c r="K29" s="114" t="n">
        <v>0.0</v>
      </c>
      <c r="L29" s="15" t="n">
        <f>J29-K29</f>
      </c>
      <c r="M29" s="115" t="n">
        <v>17.0</v>
      </c>
      <c r="N29" s="116" t="n">
        <v>11.0</v>
      </c>
      <c r="O29" s="115" t="n">
        <v>17.0</v>
      </c>
      <c r="P29" s="116" t="n">
        <v>11.0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15.0</v>
      </c>
      <c r="H30" s="82" t="n">
        <v>13.0</v>
      </c>
      <c r="I30" s="19" t="n">
        <f>G30-H30</f>
      </c>
      <c r="J30" s="82" t="n">
        <v>12.0</v>
      </c>
      <c r="K30" s="120" t="n">
        <v>0.0</v>
      </c>
      <c r="L30" s="10" t="n">
        <f>J30-K30</f>
      </c>
      <c r="M30" s="121" t="n">
        <v>15.0</v>
      </c>
      <c r="N30" s="122" t="n">
        <v>11.0</v>
      </c>
      <c r="O30" s="121" t="n">
        <v>15.0</v>
      </c>
      <c r="P30" s="122" t="n">
        <v>12.0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13.0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6.0</v>
      </c>
      <c r="H31" s="82" t="n">
        <v>0.0</v>
      </c>
      <c r="I31" s="19" t="n">
        <f>G31-H31</f>
      </c>
      <c r="J31" s="82" t="n">
        <v>4.0</v>
      </c>
      <c r="K31" s="120" t="n">
        <v>0.0</v>
      </c>
      <c r="L31" s="10" t="n">
        <f>J31-K31</f>
      </c>
      <c r="M31" s="121" t="n">
        <v>6.0</v>
      </c>
      <c r="N31" s="122" t="n">
        <v>4.0</v>
      </c>
      <c r="O31" s="121" t="n">
        <v>6.0</v>
      </c>
      <c r="P31" s="122" t="n">
        <v>4.0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11.0</v>
      </c>
      <c r="H32" s="82" t="n">
        <v>0.0</v>
      </c>
      <c r="I32" s="19" t="n">
        <f>G32-H32</f>
      </c>
      <c r="J32" s="82" t="n">
        <v>15.0</v>
      </c>
      <c r="K32" s="120" t="n">
        <v>15.0</v>
      </c>
      <c r="L32" s="10" t="n">
        <f>J32-K32</f>
      </c>
      <c r="M32" s="121" t="n">
        <v>11.0</v>
      </c>
      <c r="N32" s="122" t="n">
        <v>15.0</v>
      </c>
      <c r="O32" s="121" t="n">
        <v>11.0</v>
      </c>
      <c r="P32" s="122" t="n">
        <v>15.0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15.0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24" t="n">
        <v>6.0</v>
      </c>
      <c r="K33" s="83" t="n">
        <v>6.0</v>
      </c>
      <c r="L33" s="13" t="n">
        <f>J33-K33</f>
      </c>
      <c r="M33" s="84" t="n">
        <v>6.0</v>
      </c>
      <c r="N33" s="87" t="n">
        <v>6.0</v>
      </c>
      <c r="O33" s="84" t="n">
        <v>6.0</v>
      </c>
      <c r="P33" s="87" t="n">
        <v>4.0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6.0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17.0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17.0</v>
      </c>
      <c r="V35" s="124" t="n">
        <v>17.0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2024-11-07T00:40:46Z</dcterms:modified>
</cp:coreProperties>
</file>